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589823ba0a5d494/เอกสาร/อนุสาวรีย์ ศลก/ราคากลางอนุ/แบบแยกฉากหลัง/"/>
    </mc:Choice>
  </mc:AlternateContent>
  <xr:revisionPtr revIDLastSave="0" documentId="8_{CF7DA518-1CB2-4C79-97E9-8FF839F8C7B2}" xr6:coauthVersionLast="47" xr6:coauthVersionMax="47" xr10:uidLastSave="{00000000-0000-0000-0000-000000000000}"/>
  <bookViews>
    <workbookView xWindow="11820" yWindow="1395" windowWidth="30900" windowHeight="18525" tabRatio="870" activeTab="3" xr2:uid="{00000000-000D-0000-FFFF-FFFF00000000}"/>
  </bookViews>
  <sheets>
    <sheet name="ปร6" sheetId="5" r:id="rId1"/>
    <sheet name="ปร5 ก" sheetId="4" r:id="rId2"/>
    <sheet name="ปร4 (รวม)" sheetId="8" r:id="rId3"/>
    <sheet name="ปร4 อนุ" sheetId="41" r:id="rId4"/>
    <sheet name="ปร4 (ไฟฟ้า)" sheetId="31" r:id="rId5"/>
    <sheet name="ปร5 ก (2)" sheetId="43" r:id="rId6"/>
    <sheet name="ปร4 รวมรูปหล่อ" sheetId="44" r:id="rId7"/>
    <sheet name="ปร4 รูปหล่อ" sheetId="42" r:id="rId8"/>
    <sheet name="Sheet1" sheetId="40" r:id="rId9"/>
    <sheet name="ปร4 WL" sheetId="25" r:id="rId10"/>
    <sheet name="ปร4 ฉากหลัง" sheetId="45" r:id="rId11"/>
  </sheets>
  <definedNames>
    <definedName name="_xlnm.Print_Area" localSheetId="4">'ปร4 (ไฟฟ้า)'!$A$1:$J$28</definedName>
    <definedName name="_xlnm.Print_Area" localSheetId="2">'ปร4 (รวม)'!$A$1:$J$27</definedName>
    <definedName name="_xlnm.Print_Area" localSheetId="9">'ปร4 WL'!$A$1:$J$73</definedName>
    <definedName name="_xlnm.Print_Area" localSheetId="10">'ปร4 ฉากหลัง'!$A$1:$J$42</definedName>
    <definedName name="_xlnm.Print_Area" localSheetId="6">'ปร4 รวมรูปหล่อ'!$A$1:$J$25</definedName>
    <definedName name="_xlnm.Print_Area" localSheetId="7">'ปร4 รูปหล่อ'!$A$1:$J$25</definedName>
    <definedName name="_xlnm.Print_Area" localSheetId="3">'ปร4 อนุ'!$A$1:$J$71</definedName>
    <definedName name="_xlnm.Print_Area" localSheetId="1">'ปร5 ก'!$A$1:$I$40</definedName>
    <definedName name="_xlnm.Print_Area" localSheetId="5">'ปร5 ก (2)'!$A$1:$I$40</definedName>
    <definedName name="_xlnm.Print_Area" localSheetId="0">ปร6!$A$1:$I$39</definedName>
    <definedName name="กลม12" localSheetId="4">#REF!</definedName>
    <definedName name="กลม12" localSheetId="9">#REF!</definedName>
    <definedName name="กลม12" localSheetId="10">#REF!</definedName>
    <definedName name="กลม12" localSheetId="7">#REF!</definedName>
    <definedName name="กลม12" localSheetId="3">#REF!</definedName>
    <definedName name="กลม12">#REF!</definedName>
    <definedName name="กลม15" localSheetId="4">#REF!</definedName>
    <definedName name="กลม15" localSheetId="9">#REF!</definedName>
    <definedName name="กลม15" localSheetId="10">#REF!</definedName>
    <definedName name="กลม15" localSheetId="7">#REF!</definedName>
    <definedName name="กลม15" localSheetId="3">#REF!</definedName>
    <definedName name="กลม15">#REF!</definedName>
    <definedName name="กลม19" localSheetId="4">#REF!</definedName>
    <definedName name="กลม19" localSheetId="9">#REF!</definedName>
    <definedName name="กลม19" localSheetId="10">#REF!</definedName>
    <definedName name="กลม19" localSheetId="7">#REF!</definedName>
    <definedName name="กลม19" localSheetId="3">#REF!</definedName>
    <definedName name="กลม19">#REF!</definedName>
    <definedName name="กลม6" localSheetId="4">#REF!</definedName>
    <definedName name="กลม6" localSheetId="9">#REF!</definedName>
    <definedName name="กลม6" localSheetId="10">#REF!</definedName>
    <definedName name="กลม6" localSheetId="7">#REF!</definedName>
    <definedName name="กลม6" localSheetId="3">#REF!</definedName>
    <definedName name="กลม6">#REF!</definedName>
    <definedName name="กลม6มม." localSheetId="4">#REF!</definedName>
    <definedName name="กลม6มม." localSheetId="9">#REF!</definedName>
    <definedName name="กลม6มม." localSheetId="10">#REF!</definedName>
    <definedName name="กลม6มม." localSheetId="7">#REF!</definedName>
    <definedName name="กลม6มม." localSheetId="3">#REF!</definedName>
    <definedName name="กลม6มม.">#REF!</definedName>
    <definedName name="กลม9" localSheetId="4">#REF!</definedName>
    <definedName name="กลม9" localSheetId="9">#REF!</definedName>
    <definedName name="กลม9" localSheetId="10">#REF!</definedName>
    <definedName name="กลม9" localSheetId="7">#REF!</definedName>
    <definedName name="กลม9" localSheetId="3">#REF!</definedName>
    <definedName name="กลม9">#REF!</definedName>
    <definedName name="งานบริเวณ" localSheetId="4">#REF!</definedName>
    <definedName name="งานบริเวณ" localSheetId="9">#REF!</definedName>
    <definedName name="งานบริเวณ" localSheetId="10">#REF!</definedName>
    <definedName name="งานบริเวณ" localSheetId="7">#REF!</definedName>
    <definedName name="งานบริเวณ" localSheetId="3">#REF!</definedName>
    <definedName name="งานบริเวณ">#REF!</definedName>
    <definedName name="งานฝ้าเพดาน" localSheetId="4">#REF!</definedName>
    <definedName name="งานฝ้าเพดาน" localSheetId="9">#REF!</definedName>
    <definedName name="งานฝ้าเพดาน" localSheetId="10">#REF!</definedName>
    <definedName name="งานฝ้าเพดาน" localSheetId="7">#REF!</definedName>
    <definedName name="งานฝ้าเพดาน" localSheetId="3">#REF!</definedName>
    <definedName name="งานฝ้าเพดาน">#REF!</definedName>
    <definedName name="ตะปู1" localSheetId="4">#REF!</definedName>
    <definedName name="ตะปู1" localSheetId="9">#REF!</definedName>
    <definedName name="ตะปู1" localSheetId="10">#REF!</definedName>
    <definedName name="ตะปู1" localSheetId="7">#REF!</definedName>
    <definedName name="ตะปู1" localSheetId="3">#REF!</definedName>
    <definedName name="ตะปู1">#REF!</definedName>
    <definedName name="ตะปู1.5" localSheetId="4">#REF!</definedName>
    <definedName name="ตะปู1.5" localSheetId="9">#REF!</definedName>
    <definedName name="ตะปู1.5" localSheetId="10">#REF!</definedName>
    <definedName name="ตะปู1.5" localSheetId="7">#REF!</definedName>
    <definedName name="ตะปู1.5" localSheetId="3">#REF!</definedName>
    <definedName name="ตะปู1.5">#REF!</definedName>
    <definedName name="ตะปู2" localSheetId="4">#REF!</definedName>
    <definedName name="ตะปู2" localSheetId="9">#REF!</definedName>
    <definedName name="ตะปู2" localSheetId="10">#REF!</definedName>
    <definedName name="ตะปู2" localSheetId="7">#REF!</definedName>
    <definedName name="ตะปู2" localSheetId="3">#REF!</definedName>
    <definedName name="ตะปู2">#REF!</definedName>
    <definedName name="ตะปู2.5" localSheetId="4">#REF!</definedName>
    <definedName name="ตะปู2.5" localSheetId="9">#REF!</definedName>
    <definedName name="ตะปู2.5" localSheetId="10">#REF!</definedName>
    <definedName name="ตะปู2.5" localSheetId="7">#REF!</definedName>
    <definedName name="ตะปู2.5" localSheetId="3">#REF!</definedName>
    <definedName name="ตะปู2.5">#REF!</definedName>
    <definedName name="ตะปู3" localSheetId="4">#REF!</definedName>
    <definedName name="ตะปู3" localSheetId="9">#REF!</definedName>
    <definedName name="ตะปู3" localSheetId="10">#REF!</definedName>
    <definedName name="ตะปู3" localSheetId="7">#REF!</definedName>
    <definedName name="ตะปู3" localSheetId="3">#REF!</definedName>
    <definedName name="ตะปู3">#REF!</definedName>
    <definedName name="เตรียมงาน" localSheetId="4">#REF!</definedName>
    <definedName name="เตรียมงาน" localSheetId="9">#REF!</definedName>
    <definedName name="เตรียมงาน" localSheetId="10">#REF!</definedName>
    <definedName name="เตรียมงาน" localSheetId="7">#REF!</definedName>
    <definedName name="เตรียมงาน" localSheetId="3">#REF!</definedName>
    <definedName name="เตรียมงาน">#REF!</definedName>
    <definedName name="ปูนตรานก" localSheetId="4">#REF!</definedName>
    <definedName name="ปูนตรานก" localSheetId="9">#REF!</definedName>
    <definedName name="ปูนตรานก" localSheetId="10">#REF!</definedName>
    <definedName name="ปูนตรานก" localSheetId="7">#REF!</definedName>
    <definedName name="ปูนตรานก" localSheetId="3">#REF!</definedName>
    <definedName name="ปูนตรานก">#REF!</definedName>
    <definedName name="ปูนตราเพชร" localSheetId="4">#REF!</definedName>
    <definedName name="ปูนตราเพชร" localSheetId="9">#REF!</definedName>
    <definedName name="ปูนตราเพชร" localSheetId="10">#REF!</definedName>
    <definedName name="ปูนตราเพชร" localSheetId="7">#REF!</definedName>
    <definedName name="ปูนตราเพชร" localSheetId="3">#REF!</definedName>
    <definedName name="ปูนตราเพชร">#REF!</definedName>
    <definedName name="ปูนนก" localSheetId="4">#REF!</definedName>
    <definedName name="ปูนนก" localSheetId="9">#REF!</definedName>
    <definedName name="ปูนนก" localSheetId="10">#REF!</definedName>
    <definedName name="ปูนนก" localSheetId="7">#REF!</definedName>
    <definedName name="ปูนนก" localSheetId="3">#REF!</definedName>
    <definedName name="ปูนนก">#REF!</definedName>
    <definedName name="แรงงาน" localSheetId="4">#REF!</definedName>
    <definedName name="แรงงาน" localSheetId="9">#REF!</definedName>
    <definedName name="แรงงาน" localSheetId="10">#REF!</definedName>
    <definedName name="แรงงาน" localSheetId="7">#REF!</definedName>
    <definedName name="แรงงาน" localSheetId="3">#REF!</definedName>
    <definedName name="แรงงาน">#REF!</definedName>
    <definedName name="ลวด" localSheetId="4">#REF!</definedName>
    <definedName name="ลวด" localSheetId="9">#REF!</definedName>
    <definedName name="ลวด" localSheetId="10">#REF!</definedName>
    <definedName name="ลวด" localSheetId="7">#REF!</definedName>
    <definedName name="ลวด" localSheetId="3">#REF!</definedName>
    <definedName name="ลวด">#REF!</definedName>
    <definedName name="ลำดับ" localSheetId="4">#REF!</definedName>
    <definedName name="ลำดับ" localSheetId="9">#REF!</definedName>
    <definedName name="ลำดับ" localSheetId="10">#REF!</definedName>
    <definedName name="ลำดับ" localSheetId="7">#REF!</definedName>
    <definedName name="ลำดับ" localSheetId="3">#REF!</definedName>
    <definedName name="ลำดับ">#REF!</definedName>
    <definedName name="สุขภัณฑ์" localSheetId="4">#REF!</definedName>
    <definedName name="สุขภัณฑ์" localSheetId="9">#REF!</definedName>
    <definedName name="สุขภัณฑ์" localSheetId="10">#REF!</definedName>
    <definedName name="สุขภัณฑ์" localSheetId="7">#REF!</definedName>
    <definedName name="สุขภัณฑ์" localSheetId="3">#REF!</definedName>
    <definedName name="สุขภัณฑ์">#REF!</definedName>
  </definedNames>
  <calcPr calcId="191029"/>
</workbook>
</file>

<file path=xl/calcChain.xml><?xml version="1.0" encoding="utf-8"?>
<calcChain xmlns="http://schemas.openxmlformats.org/spreadsheetml/2006/main">
  <c r="C40" i="41" l="1"/>
  <c r="H9" i="8"/>
  <c r="F9" i="8"/>
  <c r="I63" i="41"/>
  <c r="F63" i="41"/>
  <c r="H63" i="41"/>
  <c r="B71" i="41"/>
  <c r="B70" i="41"/>
  <c r="C8" i="41"/>
  <c r="C11" i="41"/>
  <c r="C21" i="41"/>
  <c r="C17" i="41"/>
  <c r="C15" i="41"/>
  <c r="C14" i="41"/>
  <c r="Q66" i="41"/>
  <c r="F68" i="41"/>
  <c r="I9" i="8" l="1"/>
  <c r="H68" i="41"/>
  <c r="I68" i="41" s="1"/>
  <c r="B63" i="41" l="1"/>
  <c r="C61" i="41"/>
  <c r="H61" i="41" s="1"/>
  <c r="H60" i="41"/>
  <c r="F60" i="41"/>
  <c r="C58" i="41"/>
  <c r="H58" i="41" s="1"/>
  <c r="C57" i="41"/>
  <c r="H57" i="41" s="1"/>
  <c r="H56" i="41"/>
  <c r="F56" i="41"/>
  <c r="H55" i="41"/>
  <c r="F55" i="41"/>
  <c r="H54" i="41"/>
  <c r="F54" i="41"/>
  <c r="H52" i="41"/>
  <c r="F52" i="41"/>
  <c r="A3" i="31"/>
  <c r="A1" i="41"/>
  <c r="A1" i="44" s="1"/>
  <c r="A1" i="42" s="1"/>
  <c r="F2" i="44"/>
  <c r="B6" i="5"/>
  <c r="J3" i="31"/>
  <c r="I8" i="31"/>
  <c r="C22" i="41"/>
  <c r="H17" i="41"/>
  <c r="H16" i="41"/>
  <c r="H15" i="41"/>
  <c r="H14" i="41"/>
  <c r="H13" i="41"/>
  <c r="H10" i="41"/>
  <c r="H9" i="41"/>
  <c r="I56" i="41" l="1"/>
  <c r="I52" i="41"/>
  <c r="I60" i="41"/>
  <c r="I54" i="41"/>
  <c r="I55" i="41"/>
  <c r="C59" i="41"/>
  <c r="F61" i="41"/>
  <c r="I61" i="41" s="1"/>
  <c r="F57" i="41"/>
  <c r="I57" i="41" s="1"/>
  <c r="A1" i="31"/>
  <c r="F58" i="41"/>
  <c r="I58" i="41" s="1"/>
  <c r="H35" i="41"/>
  <c r="H36" i="41"/>
  <c r="J3" i="42"/>
  <c r="B12" i="5"/>
  <c r="H7" i="42"/>
  <c r="F7" i="42"/>
  <c r="F24" i="42" s="1"/>
  <c r="H9" i="31"/>
  <c r="F9" i="31"/>
  <c r="I9" i="31" s="1"/>
  <c r="B27" i="31"/>
  <c r="H59" i="41" l="1"/>
  <c r="F59" i="41"/>
  <c r="I7" i="42"/>
  <c r="I59" i="41" l="1"/>
  <c r="H65" i="41"/>
  <c r="F65" i="41"/>
  <c r="N121" i="45"/>
  <c r="R112" i="45"/>
  <c r="P112" i="45"/>
  <c r="N102" i="45"/>
  <c r="P99" i="45"/>
  <c r="R91" i="45"/>
  <c r="T89" i="45"/>
  <c r="B73" i="45"/>
  <c r="B72" i="45"/>
  <c r="H69" i="45"/>
  <c r="F69" i="45"/>
  <c r="H68" i="45"/>
  <c r="F68" i="45"/>
  <c r="H67" i="45"/>
  <c r="I67" i="45" s="1"/>
  <c r="F67" i="45"/>
  <c r="C66" i="45"/>
  <c r="H66" i="45" s="1"/>
  <c r="H65" i="45"/>
  <c r="I65" i="45" s="1"/>
  <c r="F65" i="45"/>
  <c r="H64" i="45"/>
  <c r="F64" i="45"/>
  <c r="B63" i="45"/>
  <c r="H60" i="45"/>
  <c r="F60" i="45"/>
  <c r="H59" i="45"/>
  <c r="F59" i="45"/>
  <c r="I59" i="45" s="1"/>
  <c r="H58" i="45"/>
  <c r="F58" i="45"/>
  <c r="H57" i="45"/>
  <c r="F57" i="45"/>
  <c r="B56" i="45"/>
  <c r="H54" i="45"/>
  <c r="F54" i="45"/>
  <c r="H53" i="45"/>
  <c r="F53" i="45"/>
  <c r="H52" i="45"/>
  <c r="F52" i="45"/>
  <c r="H51" i="45"/>
  <c r="F51" i="45"/>
  <c r="H50" i="45"/>
  <c r="F50" i="45"/>
  <c r="J45" i="45"/>
  <c r="A45" i="45"/>
  <c r="B40" i="45"/>
  <c r="H39" i="45"/>
  <c r="F39" i="45"/>
  <c r="H38" i="45"/>
  <c r="I38" i="45" s="1"/>
  <c r="F38" i="45"/>
  <c r="H37" i="45"/>
  <c r="F37" i="45"/>
  <c r="H36" i="45"/>
  <c r="F36" i="45"/>
  <c r="H35" i="45"/>
  <c r="I35" i="45" s="1"/>
  <c r="F35" i="45"/>
  <c r="F34" i="45"/>
  <c r="I34" i="45" s="1"/>
  <c r="H33" i="45"/>
  <c r="F33" i="45"/>
  <c r="H32" i="45"/>
  <c r="F32" i="45"/>
  <c r="H31" i="45"/>
  <c r="F31" i="45"/>
  <c r="F40" i="45" s="1"/>
  <c r="F48" i="45" s="1"/>
  <c r="J27" i="45"/>
  <c r="A27" i="45"/>
  <c r="A26" i="45"/>
  <c r="A44" i="45" s="1"/>
  <c r="A25" i="45"/>
  <c r="A43" i="45" s="1"/>
  <c r="B22" i="45"/>
  <c r="C20" i="45"/>
  <c r="F20" i="45" s="1"/>
  <c r="Q19" i="45"/>
  <c r="N19" i="45"/>
  <c r="H19" i="45"/>
  <c r="F19" i="45"/>
  <c r="C17" i="45"/>
  <c r="H17" i="45" s="1"/>
  <c r="C15" i="45"/>
  <c r="H15" i="45" s="1"/>
  <c r="C14" i="45"/>
  <c r="H14" i="45" s="1"/>
  <c r="C13" i="45"/>
  <c r="H13" i="45" s="1"/>
  <c r="C12" i="45"/>
  <c r="H12" i="45" s="1"/>
  <c r="H11" i="45"/>
  <c r="F11" i="45"/>
  <c r="H10" i="45"/>
  <c r="F10" i="45"/>
  <c r="H9" i="45"/>
  <c r="F9" i="45"/>
  <c r="H8" i="45"/>
  <c r="F8" i="45"/>
  <c r="H7" i="45"/>
  <c r="I7" i="45" s="1"/>
  <c r="F7" i="45"/>
  <c r="J3" i="45"/>
  <c r="F2" i="45"/>
  <c r="F26" i="45" s="1"/>
  <c r="F13" i="41"/>
  <c r="C19" i="41"/>
  <c r="C20" i="41" s="1"/>
  <c r="F20" i="41" s="1"/>
  <c r="I68" i="45" l="1"/>
  <c r="I52" i="45"/>
  <c r="I32" i="45"/>
  <c r="I58" i="45"/>
  <c r="C18" i="45"/>
  <c r="H18" i="45" s="1"/>
  <c r="I50" i="45"/>
  <c r="I39" i="45"/>
  <c r="I36" i="45"/>
  <c r="I51" i="45"/>
  <c r="I60" i="45"/>
  <c r="F66" i="45"/>
  <c r="F72" i="45" s="1"/>
  <c r="I33" i="45"/>
  <c r="I69" i="45"/>
  <c r="F56" i="45"/>
  <c r="I37" i="45"/>
  <c r="I13" i="45"/>
  <c r="I10" i="45"/>
  <c r="F15" i="45"/>
  <c r="I15" i="45" s="1"/>
  <c r="H40" i="45"/>
  <c r="H48" i="45" s="1"/>
  <c r="H56" i="45" s="1"/>
  <c r="F11" i="41"/>
  <c r="H11" i="41"/>
  <c r="F13" i="45"/>
  <c r="I64" i="45"/>
  <c r="I8" i="45"/>
  <c r="I54" i="45"/>
  <c r="I19" i="45"/>
  <c r="I9" i="45"/>
  <c r="H20" i="45"/>
  <c r="I31" i="45"/>
  <c r="I11" i="45"/>
  <c r="F17" i="45"/>
  <c r="I17" i="45" s="1"/>
  <c r="I53" i="45"/>
  <c r="F44" i="45"/>
  <c r="I13" i="41"/>
  <c r="I65" i="41"/>
  <c r="C18" i="41"/>
  <c r="I20" i="45"/>
  <c r="I12" i="45"/>
  <c r="E61" i="45"/>
  <c r="C16" i="45"/>
  <c r="H72" i="45"/>
  <c r="F12" i="45"/>
  <c r="F14" i="45"/>
  <c r="I14" i="45" s="1"/>
  <c r="I57" i="45"/>
  <c r="P11" i="4"/>
  <c r="F18" i="45" l="1"/>
  <c r="I18" i="45" s="1"/>
  <c r="I40" i="45"/>
  <c r="I48" i="45" s="1"/>
  <c r="I56" i="45" s="1"/>
  <c r="I66" i="45"/>
  <c r="I72" i="45" s="1"/>
  <c r="H16" i="45"/>
  <c r="F16" i="45"/>
  <c r="F22" i="45" s="1"/>
  <c r="G61" i="45"/>
  <c r="H61" i="45" s="1"/>
  <c r="H63" i="45" s="1"/>
  <c r="H73" i="45" s="1"/>
  <c r="F61" i="45"/>
  <c r="B24" i="42"/>
  <c r="B510" i="44"/>
  <c r="B509" i="44"/>
  <c r="H504" i="44"/>
  <c r="F504" i="44"/>
  <c r="F509" i="44" s="1"/>
  <c r="B503" i="44"/>
  <c r="I499" i="44"/>
  <c r="H499" i="44"/>
  <c r="F499" i="44"/>
  <c r="H498" i="44"/>
  <c r="F498" i="44"/>
  <c r="H497" i="44"/>
  <c r="F497" i="44"/>
  <c r="B496" i="44"/>
  <c r="H492" i="44"/>
  <c r="I492" i="44" s="1"/>
  <c r="F492" i="44"/>
  <c r="J488" i="44"/>
  <c r="A488" i="44"/>
  <c r="B483" i="44"/>
  <c r="H482" i="44"/>
  <c r="F482" i="44"/>
  <c r="H481" i="44"/>
  <c r="F481" i="44"/>
  <c r="H480" i="44"/>
  <c r="F480" i="44"/>
  <c r="I479" i="44"/>
  <c r="I478" i="44"/>
  <c r="B477" i="44"/>
  <c r="H476" i="44"/>
  <c r="F476" i="44"/>
  <c r="C475" i="44"/>
  <c r="H475" i="44" s="1"/>
  <c r="C474" i="44"/>
  <c r="F474" i="44" s="1"/>
  <c r="H473" i="44"/>
  <c r="F473" i="44"/>
  <c r="H472" i="44"/>
  <c r="F472" i="44"/>
  <c r="H471" i="44"/>
  <c r="F471" i="44"/>
  <c r="H470" i="44"/>
  <c r="F470" i="44"/>
  <c r="H469" i="44"/>
  <c r="I469" i="44" s="1"/>
  <c r="F469" i="44"/>
  <c r="H468" i="44"/>
  <c r="F468" i="44"/>
  <c r="I467" i="44"/>
  <c r="H467" i="44"/>
  <c r="F467" i="44"/>
  <c r="H466" i="44"/>
  <c r="F466" i="44"/>
  <c r="H465" i="44"/>
  <c r="F465" i="44"/>
  <c r="I465" i="44" s="1"/>
  <c r="J461" i="44"/>
  <c r="A461" i="44"/>
  <c r="B456" i="44"/>
  <c r="H455" i="44"/>
  <c r="F455" i="44"/>
  <c r="C454" i="44"/>
  <c r="H454" i="44" s="1"/>
  <c r="H453" i="44"/>
  <c r="F453" i="44"/>
  <c r="C451" i="44"/>
  <c r="H451" i="44" s="1"/>
  <c r="H450" i="44"/>
  <c r="F450" i="44"/>
  <c r="H449" i="44"/>
  <c r="I449" i="44" s="1"/>
  <c r="F449" i="44"/>
  <c r="H448" i="44"/>
  <c r="F448" i="44"/>
  <c r="H447" i="44"/>
  <c r="I447" i="44" s="1"/>
  <c r="F447" i="44"/>
  <c r="H446" i="44"/>
  <c r="F446" i="44"/>
  <c r="H445" i="44"/>
  <c r="F445" i="44"/>
  <c r="H444" i="44"/>
  <c r="F444" i="44"/>
  <c r="H443" i="44"/>
  <c r="F443" i="44"/>
  <c r="H442" i="44"/>
  <c r="F442" i="44"/>
  <c r="H441" i="44"/>
  <c r="I441" i="44" s="1"/>
  <c r="F441" i="44"/>
  <c r="H440" i="44"/>
  <c r="F440" i="44"/>
  <c r="H439" i="44"/>
  <c r="I439" i="44" s="1"/>
  <c r="F439" i="44"/>
  <c r="J434" i="44"/>
  <c r="A434" i="44"/>
  <c r="B429" i="44"/>
  <c r="B428" i="44"/>
  <c r="H423" i="44"/>
  <c r="H428" i="44" s="1"/>
  <c r="F423" i="44"/>
  <c r="F428" i="44" s="1"/>
  <c r="B422" i="44"/>
  <c r="H418" i="44"/>
  <c r="F418" i="44"/>
  <c r="H417" i="44"/>
  <c r="F417" i="44"/>
  <c r="H416" i="44"/>
  <c r="F416" i="44"/>
  <c r="B415" i="44"/>
  <c r="H411" i="44"/>
  <c r="F411" i="44"/>
  <c r="J407" i="44"/>
  <c r="A407" i="44"/>
  <c r="B402" i="44"/>
  <c r="H401" i="44"/>
  <c r="F401" i="44"/>
  <c r="H400" i="44"/>
  <c r="F400" i="44"/>
  <c r="H399" i="44"/>
  <c r="F399" i="44"/>
  <c r="I398" i="44"/>
  <c r="I397" i="44"/>
  <c r="B396" i="44"/>
  <c r="H395" i="44"/>
  <c r="I395" i="44" s="1"/>
  <c r="F395" i="44"/>
  <c r="C394" i="44"/>
  <c r="H394" i="44" s="1"/>
  <c r="H393" i="44"/>
  <c r="C393" i="44"/>
  <c r="F393" i="44" s="1"/>
  <c r="H392" i="44"/>
  <c r="F392" i="44"/>
  <c r="H391" i="44"/>
  <c r="I391" i="44" s="1"/>
  <c r="F391" i="44"/>
  <c r="H390" i="44"/>
  <c r="F390" i="44"/>
  <c r="H389" i="44"/>
  <c r="F389" i="44"/>
  <c r="I389" i="44" s="1"/>
  <c r="H388" i="44"/>
  <c r="I388" i="44" s="1"/>
  <c r="F388" i="44"/>
  <c r="H387" i="44"/>
  <c r="F387" i="44"/>
  <c r="H386" i="44"/>
  <c r="F386" i="44"/>
  <c r="H385" i="44"/>
  <c r="F385" i="44"/>
  <c r="H384" i="44"/>
  <c r="I384" i="44" s="1"/>
  <c r="F384" i="44"/>
  <c r="J380" i="44"/>
  <c r="A380" i="44"/>
  <c r="B375" i="44"/>
  <c r="H374" i="44"/>
  <c r="F374" i="44"/>
  <c r="C373" i="44"/>
  <c r="F373" i="44" s="1"/>
  <c r="H372" i="44"/>
  <c r="F372" i="44"/>
  <c r="C370" i="44"/>
  <c r="H370" i="44" s="1"/>
  <c r="H369" i="44"/>
  <c r="F369" i="44"/>
  <c r="I369" i="44" s="1"/>
  <c r="H368" i="44"/>
  <c r="F368" i="44"/>
  <c r="H367" i="44"/>
  <c r="F367" i="44"/>
  <c r="H366" i="44"/>
  <c r="F366" i="44"/>
  <c r="H365" i="44"/>
  <c r="F365" i="44"/>
  <c r="H364" i="44"/>
  <c r="I364" i="44" s="1"/>
  <c r="F364" i="44"/>
  <c r="H363" i="44"/>
  <c r="I363" i="44" s="1"/>
  <c r="F363" i="44"/>
  <c r="H362" i="44"/>
  <c r="F362" i="44"/>
  <c r="H361" i="44"/>
  <c r="F361" i="44"/>
  <c r="H360" i="44"/>
  <c r="F360" i="44"/>
  <c r="H359" i="44"/>
  <c r="F359" i="44"/>
  <c r="H358" i="44"/>
  <c r="F358" i="44"/>
  <c r="J353" i="44"/>
  <c r="A353" i="44"/>
  <c r="B348" i="44"/>
  <c r="B347" i="44"/>
  <c r="H342" i="44"/>
  <c r="H347" i="44" s="1"/>
  <c r="F342" i="44"/>
  <c r="F347" i="44" s="1"/>
  <c r="B341" i="44"/>
  <c r="H337" i="44"/>
  <c r="F337" i="44"/>
  <c r="H336" i="44"/>
  <c r="F336" i="44"/>
  <c r="H335" i="44"/>
  <c r="F335" i="44"/>
  <c r="F341" i="44" s="1"/>
  <c r="B334" i="44"/>
  <c r="H330" i="44"/>
  <c r="F330" i="44"/>
  <c r="J326" i="44"/>
  <c r="A326" i="44"/>
  <c r="B321" i="44"/>
  <c r="H320" i="44"/>
  <c r="F320" i="44"/>
  <c r="H319" i="44"/>
  <c r="I319" i="44" s="1"/>
  <c r="F319" i="44"/>
  <c r="H318" i="44"/>
  <c r="F318" i="44"/>
  <c r="I317" i="44"/>
  <c r="I316" i="44"/>
  <c r="B315" i="44"/>
  <c r="H314" i="44"/>
  <c r="I314" i="44" s="1"/>
  <c r="F314" i="44"/>
  <c r="C313" i="44"/>
  <c r="H313" i="44" s="1"/>
  <c r="C312" i="44"/>
  <c r="H312" i="44" s="1"/>
  <c r="H311" i="44"/>
  <c r="F311" i="44"/>
  <c r="H310" i="44"/>
  <c r="F310" i="44"/>
  <c r="I309" i="44"/>
  <c r="H309" i="44"/>
  <c r="F309" i="44"/>
  <c r="H308" i="44"/>
  <c r="F308" i="44"/>
  <c r="H307" i="44"/>
  <c r="F307" i="44"/>
  <c r="H306" i="44"/>
  <c r="F306" i="44"/>
  <c r="H305" i="44"/>
  <c r="F305" i="44"/>
  <c r="H304" i="44"/>
  <c r="F304" i="44"/>
  <c r="H303" i="44"/>
  <c r="F303" i="44"/>
  <c r="I303" i="44" s="1"/>
  <c r="J299" i="44"/>
  <c r="A299" i="44"/>
  <c r="B294" i="44"/>
  <c r="H293" i="44"/>
  <c r="F293" i="44"/>
  <c r="F292" i="44"/>
  <c r="C292" i="44"/>
  <c r="H292" i="44" s="1"/>
  <c r="H291" i="44"/>
  <c r="F291" i="44"/>
  <c r="C289" i="44"/>
  <c r="F289" i="44" s="1"/>
  <c r="H288" i="44"/>
  <c r="I288" i="44" s="1"/>
  <c r="F288" i="44"/>
  <c r="H287" i="44"/>
  <c r="F287" i="44"/>
  <c r="I287" i="44" s="1"/>
  <c r="H286" i="44"/>
  <c r="F286" i="44"/>
  <c r="H285" i="44"/>
  <c r="F285" i="44"/>
  <c r="I285" i="44" s="1"/>
  <c r="H284" i="44"/>
  <c r="I284" i="44" s="1"/>
  <c r="F284" i="44"/>
  <c r="H283" i="44"/>
  <c r="F283" i="44"/>
  <c r="I283" i="44" s="1"/>
  <c r="H282" i="44"/>
  <c r="I282" i="44" s="1"/>
  <c r="F282" i="44"/>
  <c r="H281" i="44"/>
  <c r="F281" i="44"/>
  <c r="H280" i="44"/>
  <c r="I280" i="44" s="1"/>
  <c r="F280" i="44"/>
  <c r="H279" i="44"/>
  <c r="F279" i="44"/>
  <c r="I279" i="44" s="1"/>
  <c r="H278" i="44"/>
  <c r="F278" i="44"/>
  <c r="H277" i="44"/>
  <c r="F277" i="44"/>
  <c r="J272" i="44"/>
  <c r="A272" i="44"/>
  <c r="B267" i="44"/>
  <c r="B266" i="44"/>
  <c r="H261" i="44"/>
  <c r="H266" i="44" s="1"/>
  <c r="F261" i="44"/>
  <c r="F266" i="44" s="1"/>
  <c r="B260" i="44"/>
  <c r="H256" i="44"/>
  <c r="I256" i="44" s="1"/>
  <c r="F256" i="44"/>
  <c r="H255" i="44"/>
  <c r="F255" i="44"/>
  <c r="I255" i="44" s="1"/>
  <c r="H254" i="44"/>
  <c r="F254" i="44"/>
  <c r="B253" i="44"/>
  <c r="H249" i="44"/>
  <c r="I249" i="44" s="1"/>
  <c r="F249" i="44"/>
  <c r="J245" i="44"/>
  <c r="A245" i="44"/>
  <c r="B240" i="44"/>
  <c r="H239" i="44"/>
  <c r="F239" i="44"/>
  <c r="H238" i="44"/>
  <c r="F238" i="44"/>
  <c r="H237" i="44"/>
  <c r="F237" i="44"/>
  <c r="I236" i="44"/>
  <c r="I235" i="44"/>
  <c r="B234" i="44"/>
  <c r="H233" i="44"/>
  <c r="F233" i="44"/>
  <c r="C232" i="44"/>
  <c r="H232" i="44" s="1"/>
  <c r="C231" i="44"/>
  <c r="H230" i="44"/>
  <c r="F230" i="44"/>
  <c r="H229" i="44"/>
  <c r="F229" i="44"/>
  <c r="H228" i="44"/>
  <c r="I228" i="44" s="1"/>
  <c r="F228" i="44"/>
  <c r="H227" i="44"/>
  <c r="F227" i="44"/>
  <c r="H226" i="44"/>
  <c r="F226" i="44"/>
  <c r="H225" i="44"/>
  <c r="I225" i="44" s="1"/>
  <c r="F225" i="44"/>
  <c r="H224" i="44"/>
  <c r="I224" i="44" s="1"/>
  <c r="F224" i="44"/>
  <c r="H223" i="44"/>
  <c r="F223" i="44"/>
  <c r="H222" i="44"/>
  <c r="I222" i="44" s="1"/>
  <c r="F222" i="44"/>
  <c r="J218" i="44"/>
  <c r="A218" i="44"/>
  <c r="B213" i="44"/>
  <c r="H212" i="44"/>
  <c r="F212" i="44"/>
  <c r="I212" i="44" s="1"/>
  <c r="C211" i="44"/>
  <c r="H211" i="44" s="1"/>
  <c r="H210" i="44"/>
  <c r="F210" i="44"/>
  <c r="C208" i="44"/>
  <c r="C209" i="44" s="1"/>
  <c r="H207" i="44"/>
  <c r="F207" i="44"/>
  <c r="I207" i="44" s="1"/>
  <c r="H206" i="44"/>
  <c r="F206" i="44"/>
  <c r="H205" i="44"/>
  <c r="F205" i="44"/>
  <c r="I205" i="44" s="1"/>
  <c r="H204" i="44"/>
  <c r="F204" i="44"/>
  <c r="H203" i="44"/>
  <c r="F203" i="44"/>
  <c r="I203" i="44" s="1"/>
  <c r="H202" i="44"/>
  <c r="F202" i="44"/>
  <c r="H201" i="44"/>
  <c r="F201" i="44"/>
  <c r="I201" i="44" s="1"/>
  <c r="H200" i="44"/>
  <c r="F200" i="44"/>
  <c r="H199" i="44"/>
  <c r="F199" i="44"/>
  <c r="I199" i="44" s="1"/>
  <c r="H198" i="44"/>
  <c r="F198" i="44"/>
  <c r="H197" i="44"/>
  <c r="F197" i="44"/>
  <c r="H196" i="44"/>
  <c r="F196" i="44"/>
  <c r="J191" i="44"/>
  <c r="A191" i="44"/>
  <c r="B186" i="44"/>
  <c r="H185" i="44"/>
  <c r="B185" i="44"/>
  <c r="H180" i="44"/>
  <c r="F180" i="44"/>
  <c r="F185" i="44" s="1"/>
  <c r="B179" i="44"/>
  <c r="H175" i="44"/>
  <c r="F175" i="44"/>
  <c r="I175" i="44" s="1"/>
  <c r="H174" i="44"/>
  <c r="H179" i="44" s="1"/>
  <c r="F174" i="44"/>
  <c r="H173" i="44"/>
  <c r="F173" i="44"/>
  <c r="B172" i="44"/>
  <c r="H168" i="44"/>
  <c r="F168" i="44"/>
  <c r="J164" i="44"/>
  <c r="A164" i="44"/>
  <c r="B159" i="44"/>
  <c r="H158" i="44"/>
  <c r="F158" i="44"/>
  <c r="H157" i="44"/>
  <c r="F157" i="44"/>
  <c r="H156" i="44"/>
  <c r="F156" i="44"/>
  <c r="I155" i="44"/>
  <c r="I154" i="44"/>
  <c r="B153" i="44"/>
  <c r="H152" i="44"/>
  <c r="I152" i="44" s="1"/>
  <c r="F152" i="44"/>
  <c r="C151" i="44"/>
  <c r="H151" i="44" s="1"/>
  <c r="C150" i="44"/>
  <c r="H150" i="44" s="1"/>
  <c r="H149" i="44"/>
  <c r="I149" i="44" s="1"/>
  <c r="F149" i="44"/>
  <c r="H148" i="44"/>
  <c r="F148" i="44"/>
  <c r="H147" i="44"/>
  <c r="F147" i="44"/>
  <c r="H146" i="44"/>
  <c r="F146" i="44"/>
  <c r="H145" i="44"/>
  <c r="F145" i="44"/>
  <c r="H144" i="44"/>
  <c r="F144" i="44"/>
  <c r="H143" i="44"/>
  <c r="F143" i="44"/>
  <c r="H142" i="44"/>
  <c r="F142" i="44"/>
  <c r="I141" i="44"/>
  <c r="H141" i="44"/>
  <c r="F141" i="44"/>
  <c r="J137" i="44"/>
  <c r="A137" i="44"/>
  <c r="B132" i="44"/>
  <c r="H131" i="44"/>
  <c r="I131" i="44" s="1"/>
  <c r="F131" i="44"/>
  <c r="C130" i="44"/>
  <c r="H130" i="44" s="1"/>
  <c r="H129" i="44"/>
  <c r="F129" i="44"/>
  <c r="I129" i="44" s="1"/>
  <c r="C127" i="44"/>
  <c r="H127" i="44" s="1"/>
  <c r="H126" i="44"/>
  <c r="I126" i="44" s="1"/>
  <c r="F126" i="44"/>
  <c r="H125" i="44"/>
  <c r="F125" i="44"/>
  <c r="H124" i="44"/>
  <c r="F124" i="44"/>
  <c r="H123" i="44"/>
  <c r="F123" i="44"/>
  <c r="H122" i="44"/>
  <c r="I122" i="44" s="1"/>
  <c r="F122" i="44"/>
  <c r="H121" i="44"/>
  <c r="I121" i="44" s="1"/>
  <c r="F121" i="44"/>
  <c r="H120" i="44"/>
  <c r="I120" i="44" s="1"/>
  <c r="F120" i="44"/>
  <c r="H119" i="44"/>
  <c r="F119" i="44"/>
  <c r="H118" i="44"/>
  <c r="I118" i="44" s="1"/>
  <c r="F118" i="44"/>
  <c r="H117" i="44"/>
  <c r="F117" i="44"/>
  <c r="H116" i="44"/>
  <c r="F116" i="44"/>
  <c r="H115" i="44"/>
  <c r="F115" i="44"/>
  <c r="J110" i="44"/>
  <c r="A110" i="44"/>
  <c r="F109" i="44"/>
  <c r="F163" i="44" s="1"/>
  <c r="F190" i="44" s="1"/>
  <c r="F217" i="44" s="1"/>
  <c r="B105" i="44"/>
  <c r="B104" i="44"/>
  <c r="H99" i="44"/>
  <c r="H104" i="44" s="1"/>
  <c r="F99" i="44"/>
  <c r="B98" i="44"/>
  <c r="H94" i="44"/>
  <c r="F94" i="44"/>
  <c r="H93" i="44"/>
  <c r="F93" i="44"/>
  <c r="H92" i="44"/>
  <c r="F92" i="44"/>
  <c r="B91" i="44"/>
  <c r="H87" i="44"/>
  <c r="F87" i="44"/>
  <c r="I87" i="44" s="1"/>
  <c r="J83" i="44"/>
  <c r="A83" i="44"/>
  <c r="B78" i="44"/>
  <c r="H77" i="44"/>
  <c r="F77" i="44"/>
  <c r="H76" i="44"/>
  <c r="F76" i="44"/>
  <c r="H75" i="44"/>
  <c r="I75" i="44" s="1"/>
  <c r="F75" i="44"/>
  <c r="F78" i="44" s="1"/>
  <c r="F86" i="44" s="1"/>
  <c r="I74" i="44"/>
  <c r="I73" i="44"/>
  <c r="B72" i="44"/>
  <c r="H71" i="44"/>
  <c r="F71" i="44"/>
  <c r="I71" i="44" s="1"/>
  <c r="C70" i="44"/>
  <c r="F70" i="44" s="1"/>
  <c r="C69" i="44"/>
  <c r="H69" i="44" s="1"/>
  <c r="H68" i="44"/>
  <c r="F68" i="44"/>
  <c r="H67" i="44"/>
  <c r="I67" i="44" s="1"/>
  <c r="F67" i="44"/>
  <c r="H66" i="44"/>
  <c r="F66" i="44"/>
  <c r="H65" i="44"/>
  <c r="F65" i="44"/>
  <c r="H64" i="44"/>
  <c r="F64" i="44"/>
  <c r="H63" i="44"/>
  <c r="F63" i="44"/>
  <c r="H62" i="44"/>
  <c r="F62" i="44"/>
  <c r="H61" i="44"/>
  <c r="F61" i="44"/>
  <c r="I61" i="44" s="1"/>
  <c r="H60" i="44"/>
  <c r="F60" i="44"/>
  <c r="J56" i="44"/>
  <c r="A56" i="44"/>
  <c r="B51" i="44"/>
  <c r="H50" i="44"/>
  <c r="F50" i="44"/>
  <c r="C49" i="44"/>
  <c r="H49" i="44" s="1"/>
  <c r="H48" i="44"/>
  <c r="F48" i="44"/>
  <c r="I48" i="44" s="1"/>
  <c r="C46" i="44"/>
  <c r="H45" i="44"/>
  <c r="I45" i="44" s="1"/>
  <c r="F45" i="44"/>
  <c r="H44" i="44"/>
  <c r="F44" i="44"/>
  <c r="H43" i="44"/>
  <c r="F43" i="44"/>
  <c r="H42" i="44"/>
  <c r="F42" i="44"/>
  <c r="H41" i="44"/>
  <c r="F41" i="44"/>
  <c r="H40" i="44"/>
  <c r="F40" i="44"/>
  <c r="H39" i="44"/>
  <c r="F39" i="44"/>
  <c r="H38" i="44"/>
  <c r="F38" i="44"/>
  <c r="H37" i="44"/>
  <c r="F37" i="44"/>
  <c r="H36" i="44"/>
  <c r="I36" i="44" s="1"/>
  <c r="F36" i="44"/>
  <c r="H35" i="44"/>
  <c r="F35" i="44"/>
  <c r="H34" i="44"/>
  <c r="I34" i="44" s="1"/>
  <c r="F34" i="44"/>
  <c r="N32" i="44"/>
  <c r="J29" i="44"/>
  <c r="A29" i="44"/>
  <c r="F28" i="44"/>
  <c r="A28" i="44"/>
  <c r="A55" i="44" s="1"/>
  <c r="A82" i="44" s="1"/>
  <c r="A109" i="44" s="1"/>
  <c r="A136" i="44" s="1"/>
  <c r="A163" i="44" s="1"/>
  <c r="A190" i="44" s="1"/>
  <c r="A217" i="44" s="1"/>
  <c r="A244" i="44" s="1"/>
  <c r="A271" i="44" s="1"/>
  <c r="A298" i="44" s="1"/>
  <c r="A325" i="44" s="1"/>
  <c r="A352" i="44" s="1"/>
  <c r="A379" i="44" s="1"/>
  <c r="A406" i="44" s="1"/>
  <c r="A433" i="44" s="1"/>
  <c r="A460" i="44" s="1"/>
  <c r="A487" i="44" s="1"/>
  <c r="A27" i="44"/>
  <c r="A54" i="44" s="1"/>
  <c r="A81" i="44" s="1"/>
  <c r="A108" i="44" s="1"/>
  <c r="A135" i="44" s="1"/>
  <c r="A162" i="44" s="1"/>
  <c r="A189" i="44" s="1"/>
  <c r="A216" i="44" s="1"/>
  <c r="A243" i="44" s="1"/>
  <c r="A270" i="44" s="1"/>
  <c r="A297" i="44" s="1"/>
  <c r="A324" i="44" s="1"/>
  <c r="A351" i="44" s="1"/>
  <c r="A378" i="44" s="1"/>
  <c r="A405" i="44" s="1"/>
  <c r="A432" i="44" s="1"/>
  <c r="A459" i="44" s="1"/>
  <c r="A486" i="44" s="1"/>
  <c r="H6" i="44"/>
  <c r="F6" i="44"/>
  <c r="J3" i="44"/>
  <c r="E23" i="43"/>
  <c r="P19" i="43"/>
  <c r="R19" i="43" s="1"/>
  <c r="M18" i="43"/>
  <c r="M17" i="43"/>
  <c r="M16" i="43"/>
  <c r="M15" i="43"/>
  <c r="M14" i="43"/>
  <c r="B9" i="43"/>
  <c r="M4" i="43"/>
  <c r="I42" i="44" l="1"/>
  <c r="F179" i="44"/>
  <c r="I304" i="44"/>
  <c r="I308" i="44"/>
  <c r="I370" i="44"/>
  <c r="I446" i="44"/>
  <c r="H474" i="44"/>
  <c r="I474" i="44" s="1"/>
  <c r="I480" i="44"/>
  <c r="I62" i="44"/>
  <c r="I66" i="44"/>
  <c r="I77" i="44"/>
  <c r="I158" i="44"/>
  <c r="I173" i="44"/>
  <c r="I197" i="44"/>
  <c r="I223" i="44"/>
  <c r="I305" i="44"/>
  <c r="I330" i="44"/>
  <c r="I366" i="44"/>
  <c r="F370" i="44"/>
  <c r="H402" i="44"/>
  <c r="H410" i="44" s="1"/>
  <c r="H415" i="44" s="1"/>
  <c r="I418" i="44"/>
  <c r="I443" i="44"/>
  <c r="I63" i="44"/>
  <c r="I367" i="44"/>
  <c r="C371" i="44"/>
  <c r="H371" i="44" s="1"/>
  <c r="I117" i="44"/>
  <c r="I125" i="44"/>
  <c r="I198" i="44"/>
  <c r="I202" i="44"/>
  <c r="I206" i="44"/>
  <c r="H260" i="44"/>
  <c r="I281" i="44"/>
  <c r="I320" i="44"/>
  <c r="F422" i="44"/>
  <c r="I440" i="44"/>
  <c r="I229" i="44"/>
  <c r="I291" i="44"/>
  <c r="I401" i="44"/>
  <c r="I445" i="44"/>
  <c r="I473" i="44"/>
  <c r="F136" i="44"/>
  <c r="I286" i="44"/>
  <c r="I336" i="44"/>
  <c r="H373" i="44"/>
  <c r="I373" i="44" s="1"/>
  <c r="I498" i="44"/>
  <c r="I65" i="44"/>
  <c r="I115" i="44"/>
  <c r="I119" i="44"/>
  <c r="I123" i="44"/>
  <c r="I200" i="44"/>
  <c r="I204" i="44"/>
  <c r="F321" i="44"/>
  <c r="F329" i="44" s="1"/>
  <c r="I337" i="44"/>
  <c r="I365" i="44"/>
  <c r="I374" i="44"/>
  <c r="I385" i="44"/>
  <c r="I417" i="44"/>
  <c r="F209" i="44"/>
  <c r="H209" i="44"/>
  <c r="I142" i="44"/>
  <c r="I146" i="44"/>
  <c r="I150" i="44"/>
  <c r="I239" i="44"/>
  <c r="H289" i="44"/>
  <c r="I293" i="44"/>
  <c r="F312" i="44"/>
  <c r="I312" i="44" s="1"/>
  <c r="I392" i="44"/>
  <c r="H422" i="44"/>
  <c r="I422" i="44" s="1"/>
  <c r="F454" i="44"/>
  <c r="I454" i="44" s="1"/>
  <c r="I468" i="44"/>
  <c r="I39" i="44"/>
  <c r="I40" i="44"/>
  <c r="I43" i="44"/>
  <c r="I60" i="44"/>
  <c r="I64" i="44"/>
  <c r="F98" i="44"/>
  <c r="I143" i="44"/>
  <c r="I147" i="44"/>
  <c r="F150" i="44"/>
  <c r="I180" i="44"/>
  <c r="I185" i="44" s="1"/>
  <c r="I196" i="44"/>
  <c r="I210" i="44"/>
  <c r="I254" i="44"/>
  <c r="I278" i="44"/>
  <c r="C290" i="44"/>
  <c r="H290" i="44" s="1"/>
  <c r="H294" i="44" s="1"/>
  <c r="H302" i="44" s="1"/>
  <c r="H315" i="44" s="1"/>
  <c r="I360" i="44"/>
  <c r="I423" i="44"/>
  <c r="I428" i="44" s="1"/>
  <c r="I450" i="44"/>
  <c r="I472" i="44"/>
  <c r="F475" i="44"/>
  <c r="I475" i="44" s="1"/>
  <c r="I44" i="44"/>
  <c r="I68" i="44"/>
  <c r="I124" i="44"/>
  <c r="I306" i="44"/>
  <c r="F313" i="44"/>
  <c r="I313" i="44" s="1"/>
  <c r="H321" i="44"/>
  <c r="H329" i="44" s="1"/>
  <c r="H334" i="44" s="1"/>
  <c r="I368" i="44"/>
  <c r="F371" i="44"/>
  <c r="F375" i="44" s="1"/>
  <c r="F383" i="44" s="1"/>
  <c r="I386" i="44"/>
  <c r="I390" i="44"/>
  <c r="I399" i="44"/>
  <c r="I444" i="44"/>
  <c r="C452" i="44"/>
  <c r="I466" i="44"/>
  <c r="I476" i="44"/>
  <c r="H483" i="44"/>
  <c r="H491" i="44" s="1"/>
  <c r="H496" i="44" s="1"/>
  <c r="I50" i="44"/>
  <c r="F151" i="44"/>
  <c r="I151" i="44" s="1"/>
  <c r="I226" i="44"/>
  <c r="F240" i="44"/>
  <c r="F248" i="44" s="1"/>
  <c r="F253" i="44" s="1"/>
  <c r="I37" i="44"/>
  <c r="I41" i="44"/>
  <c r="I93" i="44"/>
  <c r="I130" i="44"/>
  <c r="I144" i="44"/>
  <c r="I148" i="44"/>
  <c r="H208" i="44"/>
  <c r="H213" i="44" s="1"/>
  <c r="H221" i="44" s="1"/>
  <c r="H234" i="44" s="1"/>
  <c r="H267" i="44" s="1"/>
  <c r="I227" i="44"/>
  <c r="H240" i="44"/>
  <c r="H248" i="44" s="1"/>
  <c r="H253" i="44" s="1"/>
  <c r="I307" i="44"/>
  <c r="I310" i="44"/>
  <c r="I387" i="44"/>
  <c r="F402" i="44"/>
  <c r="F410" i="44" s="1"/>
  <c r="I411" i="44"/>
  <c r="I448" i="44"/>
  <c r="I455" i="44"/>
  <c r="F483" i="44"/>
  <c r="F491" i="44" s="1"/>
  <c r="F503" i="44"/>
  <c r="H98" i="44"/>
  <c r="H159" i="44"/>
  <c r="H167" i="44" s="1"/>
  <c r="H172" i="44" s="1"/>
  <c r="F208" i="44"/>
  <c r="I230" i="44"/>
  <c r="I38" i="44"/>
  <c r="I94" i="44"/>
  <c r="F130" i="44"/>
  <c r="I145" i="44"/>
  <c r="I157" i="44"/>
  <c r="I168" i="44"/>
  <c r="I238" i="44"/>
  <c r="I292" i="44"/>
  <c r="I311" i="44"/>
  <c r="I362" i="44"/>
  <c r="I372" i="44"/>
  <c r="I453" i="44"/>
  <c r="I470" i="44"/>
  <c r="H503" i="44"/>
  <c r="I504" i="44"/>
  <c r="I509" i="44" s="1"/>
  <c r="I233" i="44"/>
  <c r="I359" i="44"/>
  <c r="I471" i="44"/>
  <c r="I61" i="45"/>
  <c r="F63" i="45"/>
  <c r="I16" i="45"/>
  <c r="H22" i="45"/>
  <c r="I22" i="45" s="1"/>
  <c r="F231" i="44"/>
  <c r="H231" i="44"/>
  <c r="I231" i="44" s="1"/>
  <c r="F334" i="44"/>
  <c r="I329" i="44"/>
  <c r="I334" i="44" s="1"/>
  <c r="H46" i="44"/>
  <c r="I46" i="44" s="1"/>
  <c r="C47" i="44"/>
  <c r="F46" i="44"/>
  <c r="H78" i="44"/>
  <c r="H86" i="44" s="1"/>
  <c r="H91" i="44" s="1"/>
  <c r="I76" i="44"/>
  <c r="L78" i="44" s="1"/>
  <c r="I393" i="44"/>
  <c r="F82" i="44"/>
  <c r="F55" i="44"/>
  <c r="I35" i="44"/>
  <c r="F127" i="44"/>
  <c r="I127" i="44" s="1"/>
  <c r="C128" i="44"/>
  <c r="F415" i="44"/>
  <c r="F429" i="44" s="1"/>
  <c r="I410" i="44"/>
  <c r="I415" i="44" s="1"/>
  <c r="I116" i="44"/>
  <c r="F496" i="44"/>
  <c r="F510" i="44" s="1"/>
  <c r="I179" i="44"/>
  <c r="H375" i="44"/>
  <c r="H383" i="44" s="1"/>
  <c r="H396" i="44" s="1"/>
  <c r="H70" i="44"/>
  <c r="I70" i="44" s="1"/>
  <c r="I86" i="44"/>
  <c r="L91" i="44" s="1"/>
  <c r="F91" i="44"/>
  <c r="I91" i="44" s="1"/>
  <c r="I78" i="44"/>
  <c r="F159" i="44"/>
  <c r="F167" i="44" s="1"/>
  <c r="I156" i="44"/>
  <c r="F260" i="44"/>
  <c r="I260" i="44" s="1"/>
  <c r="F104" i="44"/>
  <c r="I99" i="44"/>
  <c r="F244" i="44"/>
  <c r="F271" i="44" s="1"/>
  <c r="I289" i="44"/>
  <c r="H429" i="44"/>
  <c r="I318" i="44"/>
  <c r="I321" i="44" s="1"/>
  <c r="I174" i="44"/>
  <c r="F211" i="44"/>
  <c r="F213" i="44" s="1"/>
  <c r="I237" i="44"/>
  <c r="I240" i="44" s="1"/>
  <c r="I342" i="44"/>
  <c r="I347" i="44" s="1"/>
  <c r="I358" i="44"/>
  <c r="F394" i="44"/>
  <c r="I394" i="44" s="1"/>
  <c r="I442" i="44"/>
  <c r="I481" i="44"/>
  <c r="I261" i="44"/>
  <c r="I266" i="44" s="1"/>
  <c r="I277" i="44"/>
  <c r="I361" i="44"/>
  <c r="I400" i="44"/>
  <c r="I402" i="44" s="1"/>
  <c r="I497" i="44"/>
  <c r="H509" i="44"/>
  <c r="F69" i="44"/>
  <c r="I69" i="44" s="1"/>
  <c r="F232" i="44"/>
  <c r="I232" i="44" s="1"/>
  <c r="I416" i="44"/>
  <c r="F451" i="44"/>
  <c r="I451" i="44" s="1"/>
  <c r="F49" i="44"/>
  <c r="I49" i="44" s="1"/>
  <c r="I92" i="44"/>
  <c r="I335" i="44"/>
  <c r="I482" i="44"/>
  <c r="I6" i="44"/>
  <c r="H341" i="44"/>
  <c r="I341" i="44" s="1"/>
  <c r="L98" i="44" l="1"/>
  <c r="I483" i="44"/>
  <c r="I248" i="44"/>
  <c r="I253" i="44" s="1"/>
  <c r="I491" i="44"/>
  <c r="I496" i="44" s="1"/>
  <c r="I371" i="44"/>
  <c r="I98" i="44"/>
  <c r="I503" i="44"/>
  <c r="I510" i="44" s="1"/>
  <c r="H510" i="44"/>
  <c r="F452" i="44"/>
  <c r="F456" i="44" s="1"/>
  <c r="H452" i="44"/>
  <c r="F290" i="44"/>
  <c r="I209" i="44"/>
  <c r="I159" i="44"/>
  <c r="I429" i="44"/>
  <c r="I208" i="44"/>
  <c r="I63" i="45"/>
  <c r="I73" i="45" s="1"/>
  <c r="F73" i="45"/>
  <c r="F221" i="44"/>
  <c r="I213" i="44"/>
  <c r="F325" i="44"/>
  <c r="F352" i="44" s="1"/>
  <c r="F298" i="44"/>
  <c r="H348" i="44"/>
  <c r="F47" i="44"/>
  <c r="F51" i="44" s="1"/>
  <c r="H47" i="44"/>
  <c r="I211" i="44"/>
  <c r="F396" i="44"/>
  <c r="I383" i="44"/>
  <c r="I396" i="44" s="1"/>
  <c r="I167" i="44"/>
  <c r="I172" i="44" s="1"/>
  <c r="F172" i="44"/>
  <c r="H128" i="44"/>
  <c r="F128" i="44"/>
  <c r="F132" i="44" s="1"/>
  <c r="L104" i="44"/>
  <c r="I104" i="44"/>
  <c r="I375" i="44"/>
  <c r="I47" i="44" l="1"/>
  <c r="L51" i="44" s="1"/>
  <c r="I290" i="44"/>
  <c r="F294" i="44"/>
  <c r="I452" i="44"/>
  <c r="H456" i="44"/>
  <c r="H464" i="44" s="1"/>
  <c r="H477" i="44" s="1"/>
  <c r="F59" i="44"/>
  <c r="I128" i="44"/>
  <c r="H132" i="44"/>
  <c r="H140" i="44" s="1"/>
  <c r="H153" i="44" s="1"/>
  <c r="H186" i="44" s="1"/>
  <c r="F464" i="44"/>
  <c r="F140" i="44"/>
  <c r="F234" i="44"/>
  <c r="F267" i="44" s="1"/>
  <c r="I221" i="44"/>
  <c r="I234" i="44" s="1"/>
  <c r="I267" i="44" s="1"/>
  <c r="F406" i="44"/>
  <c r="F433" i="44" s="1"/>
  <c r="F379" i="44"/>
  <c r="H51" i="44"/>
  <c r="H59" i="44" s="1"/>
  <c r="H72" i="44" s="1"/>
  <c r="H105" i="44" s="1"/>
  <c r="I456" i="44" l="1"/>
  <c r="I132" i="44"/>
  <c r="F302" i="44"/>
  <c r="I294" i="44"/>
  <c r="F487" i="44"/>
  <c r="F460" i="44"/>
  <c r="F477" i="44"/>
  <c r="I464" i="44"/>
  <c r="I477" i="44" s="1"/>
  <c r="F153" i="44"/>
  <c r="F186" i="44" s="1"/>
  <c r="I140" i="44"/>
  <c r="I153" i="44" s="1"/>
  <c r="I186" i="44" s="1"/>
  <c r="I59" i="44"/>
  <c r="L72" i="44" s="1"/>
  <c r="F72" i="44"/>
  <c r="I51" i="44"/>
  <c r="F315" i="44" l="1"/>
  <c r="F348" i="44" s="1"/>
  <c r="I302" i="44"/>
  <c r="I315" i="44" s="1"/>
  <c r="I348" i="44" s="1"/>
  <c r="I72" i="44"/>
  <c r="F105" i="44"/>
  <c r="I105" i="44" s="1"/>
  <c r="N125" i="42" l="1"/>
  <c r="R116" i="42"/>
  <c r="P116" i="42"/>
  <c r="N106" i="42"/>
  <c r="P103" i="42"/>
  <c r="R95" i="42"/>
  <c r="T93" i="42"/>
  <c r="B77" i="42"/>
  <c r="B76" i="42"/>
  <c r="H73" i="42"/>
  <c r="F73" i="42"/>
  <c r="I73" i="42" s="1"/>
  <c r="H72" i="42"/>
  <c r="F72" i="42"/>
  <c r="H71" i="42"/>
  <c r="F71" i="42"/>
  <c r="C70" i="42"/>
  <c r="H70" i="42" s="1"/>
  <c r="H76" i="42" s="1"/>
  <c r="H69" i="42"/>
  <c r="F69" i="42"/>
  <c r="H68" i="42"/>
  <c r="F68" i="42"/>
  <c r="I68" i="42" s="1"/>
  <c r="B67" i="42"/>
  <c r="H64" i="42"/>
  <c r="F64" i="42"/>
  <c r="I64" i="42" s="1"/>
  <c r="H63" i="42"/>
  <c r="F63" i="42"/>
  <c r="H62" i="42"/>
  <c r="F62" i="42"/>
  <c r="H61" i="42"/>
  <c r="F61" i="42"/>
  <c r="B60" i="42"/>
  <c r="H58" i="42"/>
  <c r="F58" i="42"/>
  <c r="H57" i="42"/>
  <c r="I57" i="42" s="1"/>
  <c r="F57" i="42"/>
  <c r="H56" i="42"/>
  <c r="F56" i="42"/>
  <c r="H55" i="42"/>
  <c r="F55" i="42"/>
  <c r="H54" i="42"/>
  <c r="F54" i="42"/>
  <c r="J49" i="42"/>
  <c r="A49" i="42"/>
  <c r="B45" i="42"/>
  <c r="B44" i="42"/>
  <c r="C42" i="42"/>
  <c r="H42" i="42" s="1"/>
  <c r="H41" i="42"/>
  <c r="I41" i="42" s="1"/>
  <c r="F41" i="42"/>
  <c r="H40" i="42"/>
  <c r="F40" i="42"/>
  <c r="H39" i="42"/>
  <c r="F39" i="42"/>
  <c r="H38" i="42"/>
  <c r="F38" i="42"/>
  <c r="I38" i="42" s="1"/>
  <c r="H37" i="42"/>
  <c r="F37" i="42"/>
  <c r="I36" i="42"/>
  <c r="F36" i="42"/>
  <c r="H35" i="42"/>
  <c r="F35" i="42"/>
  <c r="H34" i="42"/>
  <c r="F34" i="42"/>
  <c r="H33" i="42"/>
  <c r="F33" i="42"/>
  <c r="J29" i="42"/>
  <c r="A29" i="42"/>
  <c r="A28" i="42"/>
  <c r="A48" i="42" s="1"/>
  <c r="A27" i="42"/>
  <c r="A47" i="42" s="1"/>
  <c r="F2" i="42"/>
  <c r="F48" i="42" s="1"/>
  <c r="B7" i="8"/>
  <c r="I37" i="42" l="1"/>
  <c r="I34" i="42"/>
  <c r="I72" i="42"/>
  <c r="I58" i="42"/>
  <c r="E65" i="42"/>
  <c r="F65" i="42" s="1"/>
  <c r="F67" i="42" s="1"/>
  <c r="I39" i="42"/>
  <c r="I56" i="42"/>
  <c r="I71" i="42"/>
  <c r="I33" i="42"/>
  <c r="I62" i="42"/>
  <c r="H44" i="42"/>
  <c r="H52" i="42" s="1"/>
  <c r="H60" i="42" s="1"/>
  <c r="I54" i="42"/>
  <c r="I63" i="42"/>
  <c r="I69" i="42"/>
  <c r="F70" i="42"/>
  <c r="F76" i="42" s="1"/>
  <c r="I35" i="42"/>
  <c r="I55" i="42"/>
  <c r="F28" i="42"/>
  <c r="I40" i="42"/>
  <c r="F42" i="42"/>
  <c r="I42" i="42" s="1"/>
  <c r="I61" i="42"/>
  <c r="I70" i="42" l="1"/>
  <c r="I76" i="42" s="1"/>
  <c r="G65" i="42"/>
  <c r="H65" i="42" s="1"/>
  <c r="I65" i="42" s="1"/>
  <c r="I44" i="42"/>
  <c r="I52" i="42" s="1"/>
  <c r="I60" i="42" s="1"/>
  <c r="H24" i="42"/>
  <c r="H45" i="42" s="1"/>
  <c r="F44" i="42"/>
  <c r="F52" i="42" s="1"/>
  <c r="F60" i="42" s="1"/>
  <c r="F77" i="42" s="1"/>
  <c r="H67" i="42" l="1"/>
  <c r="H77" i="42"/>
  <c r="I67" i="42"/>
  <c r="I77" i="42" s="1"/>
  <c r="F45" i="42"/>
  <c r="I24" i="42"/>
  <c r="I45" i="42" s="1"/>
  <c r="B43" i="41" l="1"/>
  <c r="B42" i="41"/>
  <c r="B24" i="41"/>
  <c r="Q19" i="25" l="1"/>
  <c r="C15" i="25"/>
  <c r="C12" i="25"/>
  <c r="C13" i="25"/>
  <c r="C14" i="25"/>
  <c r="N19" i="25"/>
  <c r="N118" i="41"/>
  <c r="R109" i="41"/>
  <c r="P109" i="41"/>
  <c r="N99" i="41"/>
  <c r="P96" i="41"/>
  <c r="R88" i="41"/>
  <c r="T86" i="41"/>
  <c r="B88" i="41"/>
  <c r="B87" i="41"/>
  <c r="H84" i="41"/>
  <c r="F84" i="41"/>
  <c r="H83" i="41"/>
  <c r="F83" i="41"/>
  <c r="H82" i="41"/>
  <c r="F82" i="41"/>
  <c r="C81" i="41"/>
  <c r="F81" i="41" s="1"/>
  <c r="H80" i="41"/>
  <c r="F80" i="41"/>
  <c r="H79" i="41"/>
  <c r="F79" i="41"/>
  <c r="B78" i="41"/>
  <c r="H75" i="41"/>
  <c r="F75" i="41"/>
  <c r="H74" i="41"/>
  <c r="F74" i="41"/>
  <c r="H73" i="41"/>
  <c r="F73" i="41"/>
  <c r="H72" i="41"/>
  <c r="F72" i="41"/>
  <c r="H67" i="41"/>
  <c r="F67" i="41"/>
  <c r="H66" i="41"/>
  <c r="F66" i="41"/>
  <c r="J47" i="41"/>
  <c r="A47" i="41"/>
  <c r="H40" i="41"/>
  <c r="F40" i="41"/>
  <c r="H39" i="41"/>
  <c r="F39" i="41"/>
  <c r="H38" i="41"/>
  <c r="F38" i="41"/>
  <c r="H37" i="41"/>
  <c r="F37" i="41"/>
  <c r="F36" i="41"/>
  <c r="I36" i="41" s="1"/>
  <c r="F35" i="41"/>
  <c r="H34" i="41"/>
  <c r="F34" i="41"/>
  <c r="H33" i="41"/>
  <c r="F33" i="41"/>
  <c r="J29" i="41"/>
  <c r="A29" i="41"/>
  <c r="A28" i="41"/>
  <c r="A46" i="41" s="1"/>
  <c r="A27" i="41"/>
  <c r="A45" i="41" s="1"/>
  <c r="H22" i="41"/>
  <c r="H21" i="41"/>
  <c r="F21" i="41"/>
  <c r="F19" i="41"/>
  <c r="F17" i="41"/>
  <c r="F16" i="41"/>
  <c r="F15" i="41"/>
  <c r="F14" i="41"/>
  <c r="F10" i="41"/>
  <c r="F9" i="41"/>
  <c r="H8" i="41"/>
  <c r="F8" i="41"/>
  <c r="J3" i="41"/>
  <c r="F2" i="41"/>
  <c r="F46" i="41" s="1"/>
  <c r="H39" i="25"/>
  <c r="F39" i="25"/>
  <c r="H38" i="25"/>
  <c r="I38" i="25" s="1"/>
  <c r="F38" i="25"/>
  <c r="H37" i="25"/>
  <c r="F37" i="25"/>
  <c r="H36" i="25"/>
  <c r="I36" i="25" s="1"/>
  <c r="F36" i="25"/>
  <c r="H35" i="25"/>
  <c r="I35" i="25" s="1"/>
  <c r="F35" i="25"/>
  <c r="R112" i="25"/>
  <c r="N102" i="25"/>
  <c r="T89" i="25"/>
  <c r="F70" i="41" l="1"/>
  <c r="H70" i="41"/>
  <c r="H71" i="41" s="1"/>
  <c r="G8" i="8" s="1"/>
  <c r="F71" i="41"/>
  <c r="I75" i="41"/>
  <c r="I37" i="25"/>
  <c r="I9" i="41"/>
  <c r="I8" i="41"/>
  <c r="I73" i="41"/>
  <c r="I21" i="41"/>
  <c r="I38" i="41"/>
  <c r="I40" i="41"/>
  <c r="F42" i="41"/>
  <c r="I79" i="41"/>
  <c r="I33" i="41"/>
  <c r="H42" i="41"/>
  <c r="I66" i="41"/>
  <c r="F87" i="41"/>
  <c r="I82" i="41"/>
  <c r="I34" i="41"/>
  <c r="I37" i="41"/>
  <c r="I84" i="41"/>
  <c r="I10" i="41"/>
  <c r="I39" i="41"/>
  <c r="I74" i="41"/>
  <c r="H19" i="41"/>
  <c r="I19" i="41" s="1"/>
  <c r="I11" i="41"/>
  <c r="I16" i="41"/>
  <c r="I17" i="41"/>
  <c r="I83" i="41"/>
  <c r="I14" i="41"/>
  <c r="I80" i="41"/>
  <c r="I67" i="41"/>
  <c r="H81" i="41"/>
  <c r="H87" i="41" s="1"/>
  <c r="I35" i="41"/>
  <c r="I15" i="41"/>
  <c r="F22" i="41"/>
  <c r="I22" i="41" s="1"/>
  <c r="F28" i="41"/>
  <c r="E76" i="41"/>
  <c r="I72" i="41"/>
  <c r="I39" i="25"/>
  <c r="I70" i="41" l="1"/>
  <c r="E8" i="8"/>
  <c r="I71" i="41"/>
  <c r="I42" i="41"/>
  <c r="I81" i="41"/>
  <c r="I87" i="41" s="1"/>
  <c r="G76" i="41"/>
  <c r="H76" i="41" s="1"/>
  <c r="H78" i="41" s="1"/>
  <c r="H88" i="41" s="1"/>
  <c r="F76" i="41"/>
  <c r="H18" i="41"/>
  <c r="F18" i="41"/>
  <c r="H20" i="41"/>
  <c r="N121" i="25"/>
  <c r="H54" i="25"/>
  <c r="F54" i="25"/>
  <c r="H53" i="25"/>
  <c r="F53" i="25"/>
  <c r="P112" i="25"/>
  <c r="R91" i="25"/>
  <c r="P99" i="25"/>
  <c r="F24" i="41" l="1"/>
  <c r="F43" i="41" s="1"/>
  <c r="I18" i="41"/>
  <c r="H24" i="41"/>
  <c r="H43" i="41" s="1"/>
  <c r="I20" i="41"/>
  <c r="I76" i="41"/>
  <c r="F78" i="41"/>
  <c r="I54" i="25"/>
  <c r="I53" i="25"/>
  <c r="H7" i="44" l="1"/>
  <c r="H24" i="44" s="1"/>
  <c r="G7" i="8"/>
  <c r="F7" i="44"/>
  <c r="E7" i="8"/>
  <c r="I24" i="41"/>
  <c r="I78" i="41"/>
  <c r="I88" i="41" s="1"/>
  <c r="F88" i="41"/>
  <c r="H13" i="25"/>
  <c r="F24" i="44" l="1"/>
  <c r="I24" i="44" s="1"/>
  <c r="F11" i="43" s="1"/>
  <c r="I7" i="44"/>
  <c r="I43" i="41"/>
  <c r="F13" i="25"/>
  <c r="I13" i="25" s="1"/>
  <c r="L24" i="44" l="1"/>
  <c r="L7" i="44"/>
  <c r="L11" i="44"/>
  <c r="L13" i="44"/>
  <c r="L10" i="44"/>
  <c r="L14" i="44"/>
  <c r="L12" i="44"/>
  <c r="L8" i="44"/>
  <c r="L9" i="44"/>
  <c r="F34" i="25"/>
  <c r="I34" i="25" s="1"/>
  <c r="F33" i="25"/>
  <c r="H33" i="25"/>
  <c r="H52" i="25"/>
  <c r="F52" i="25"/>
  <c r="H51" i="25"/>
  <c r="F51" i="25"/>
  <c r="C16" i="25"/>
  <c r="L105" i="44" l="1"/>
  <c r="P27" i="43"/>
  <c r="P32" i="43" s="1"/>
  <c r="H11" i="43" s="1"/>
  <c r="H19" i="43" s="1"/>
  <c r="H21" i="43" s="1"/>
  <c r="M11" i="43"/>
  <c r="M19" i="43" s="1"/>
  <c r="I33" i="25"/>
  <c r="I52" i="25"/>
  <c r="I51" i="25"/>
  <c r="E21" i="43" l="1"/>
  <c r="G12" i="5"/>
  <c r="N33" i="8" l="1"/>
  <c r="F2" i="31" l="1"/>
  <c r="F2" i="25"/>
  <c r="J32" i="31"/>
  <c r="C41" i="31" l="1"/>
  <c r="C39" i="31"/>
  <c r="P24" i="5"/>
  <c r="H45" i="31" l="1"/>
  <c r="F45" i="31"/>
  <c r="C42" i="31"/>
  <c r="H42" i="31" s="1"/>
  <c r="H41" i="31"/>
  <c r="F41" i="31"/>
  <c r="C40" i="31"/>
  <c r="H40" i="31" s="1"/>
  <c r="H39" i="31"/>
  <c r="H38" i="31"/>
  <c r="F38" i="31"/>
  <c r="H37" i="31"/>
  <c r="F37" i="31"/>
  <c r="B54" i="31"/>
  <c r="I38" i="31" l="1"/>
  <c r="I45" i="31"/>
  <c r="I37" i="31"/>
  <c r="I41" i="31"/>
  <c r="F42" i="31"/>
  <c r="I42" i="31" s="1"/>
  <c r="F39" i="31"/>
  <c r="F40" i="31"/>
  <c r="I40" i="31" s="1"/>
  <c r="F8" i="31" l="1"/>
  <c r="E43" i="31"/>
  <c r="I39" i="31"/>
  <c r="G70" i="25" l="1"/>
  <c r="G70" i="45"/>
  <c r="H70" i="45" s="1"/>
  <c r="G74" i="42"/>
  <c r="H74" i="42" s="1"/>
  <c r="G85" i="41"/>
  <c r="H85" i="41" s="1"/>
  <c r="H8" i="31"/>
  <c r="G43" i="31"/>
  <c r="H43" i="31" s="1"/>
  <c r="F43" i="31"/>
  <c r="E70" i="45" l="1"/>
  <c r="F70" i="45" s="1"/>
  <c r="I70" i="45" s="1"/>
  <c r="E74" i="42"/>
  <c r="F74" i="42" s="1"/>
  <c r="I74" i="42" s="1"/>
  <c r="E85" i="41"/>
  <c r="F85" i="41" s="1"/>
  <c r="I85" i="41" s="1"/>
  <c r="E70" i="25"/>
  <c r="F70" i="25" s="1"/>
  <c r="I43" i="31"/>
  <c r="H70" i="25" l="1"/>
  <c r="I70" i="25" l="1"/>
  <c r="B72" i="25"/>
  <c r="B63" i="25"/>
  <c r="C66" i="25"/>
  <c r="J45" i="25" l="1"/>
  <c r="J27" i="25"/>
  <c r="J3" i="25"/>
  <c r="H69" i="25" l="1"/>
  <c r="F69" i="25"/>
  <c r="H68" i="25"/>
  <c r="F68" i="25"/>
  <c r="H67" i="25"/>
  <c r="F67" i="25"/>
  <c r="H66" i="25"/>
  <c r="F66" i="25"/>
  <c r="H65" i="25"/>
  <c r="F65" i="25"/>
  <c r="H64" i="25"/>
  <c r="F64" i="25"/>
  <c r="F72" i="25" l="1"/>
  <c r="I64" i="25"/>
  <c r="I67" i="25"/>
  <c r="I69" i="25"/>
  <c r="I65" i="25"/>
  <c r="H72" i="25"/>
  <c r="I66" i="25"/>
  <c r="I68" i="25"/>
  <c r="I72" i="25" l="1"/>
  <c r="H60" i="25" l="1"/>
  <c r="F60" i="25"/>
  <c r="I60" i="25" l="1"/>
  <c r="H59" i="25"/>
  <c r="F59" i="25"/>
  <c r="E61" i="25" s="1"/>
  <c r="H27" i="31"/>
  <c r="H35" i="31" s="1"/>
  <c r="H54" i="31" s="1"/>
  <c r="F27" i="31" l="1"/>
  <c r="G61" i="25"/>
  <c r="H61" i="25" s="1"/>
  <c r="F61" i="25"/>
  <c r="I27" i="31"/>
  <c r="H8" i="8" s="1"/>
  <c r="I59" i="25"/>
  <c r="F35" i="31" l="1"/>
  <c r="F54" i="31" s="1"/>
  <c r="F8" i="8"/>
  <c r="I8" i="8" s="1"/>
  <c r="I61" i="25"/>
  <c r="F44" i="25" l="1"/>
  <c r="F26" i="25"/>
  <c r="A26" i="25"/>
  <c r="A44" i="25" s="1"/>
  <c r="A25" i="25"/>
  <c r="A43" i="25" s="1"/>
  <c r="F7" i="25"/>
  <c r="H7" i="25"/>
  <c r="F8" i="25"/>
  <c r="H8" i="25"/>
  <c r="F9" i="25"/>
  <c r="H9" i="25"/>
  <c r="F10" i="25"/>
  <c r="H10" i="25"/>
  <c r="F11" i="25"/>
  <c r="H11" i="25"/>
  <c r="F12" i="25"/>
  <c r="H12" i="25"/>
  <c r="F14" i="25"/>
  <c r="H14" i="25"/>
  <c r="F15" i="25"/>
  <c r="H15" i="25"/>
  <c r="F16" i="25"/>
  <c r="H16" i="25"/>
  <c r="C17" i="25"/>
  <c r="F17" i="25" s="1"/>
  <c r="F19" i="25"/>
  <c r="H19" i="25"/>
  <c r="C20" i="25"/>
  <c r="F20" i="25" s="1"/>
  <c r="B22" i="25"/>
  <c r="A27" i="25"/>
  <c r="F31" i="25"/>
  <c r="H31" i="25"/>
  <c r="F32" i="25"/>
  <c r="H32" i="25"/>
  <c r="B40" i="25"/>
  <c r="A45" i="25"/>
  <c r="B73" i="25"/>
  <c r="H58" i="25"/>
  <c r="F58" i="25"/>
  <c r="H57" i="25"/>
  <c r="F57" i="25"/>
  <c r="B56" i="25"/>
  <c r="H50" i="25"/>
  <c r="F50" i="25"/>
  <c r="C293" i="8"/>
  <c r="H293" i="8" s="1"/>
  <c r="C151" i="8"/>
  <c r="F151" i="8" s="1"/>
  <c r="B510" i="8"/>
  <c r="H505" i="8"/>
  <c r="F505" i="8"/>
  <c r="F510" i="8" s="1"/>
  <c r="B504" i="8"/>
  <c r="H500" i="8"/>
  <c r="F500" i="8"/>
  <c r="H499" i="8"/>
  <c r="F499" i="8"/>
  <c r="H498" i="8"/>
  <c r="F498" i="8"/>
  <c r="B497" i="8"/>
  <c r="H493" i="8"/>
  <c r="F493" i="8"/>
  <c r="B429" i="8"/>
  <c r="H424" i="8"/>
  <c r="H429" i="8" s="1"/>
  <c r="F424" i="8"/>
  <c r="F429" i="8" s="1"/>
  <c r="B423" i="8"/>
  <c r="H419" i="8"/>
  <c r="F419" i="8"/>
  <c r="H418" i="8"/>
  <c r="F418" i="8"/>
  <c r="H417" i="8"/>
  <c r="F417" i="8"/>
  <c r="B416" i="8"/>
  <c r="H412" i="8"/>
  <c r="F412" i="8"/>
  <c r="B348" i="8"/>
  <c r="H343" i="8"/>
  <c r="H348" i="8" s="1"/>
  <c r="F343" i="8"/>
  <c r="F348" i="8" s="1"/>
  <c r="B342" i="8"/>
  <c r="H338" i="8"/>
  <c r="F338" i="8"/>
  <c r="H337" i="8"/>
  <c r="F337" i="8"/>
  <c r="H336" i="8"/>
  <c r="F336" i="8"/>
  <c r="B335" i="8"/>
  <c r="H331" i="8"/>
  <c r="F331" i="8"/>
  <c r="B267" i="8"/>
  <c r="H262" i="8"/>
  <c r="H267" i="8" s="1"/>
  <c r="F262" i="8"/>
  <c r="F267" i="8" s="1"/>
  <c r="B261" i="8"/>
  <c r="H257" i="8"/>
  <c r="F257" i="8"/>
  <c r="H256" i="8"/>
  <c r="F256" i="8"/>
  <c r="H255" i="8"/>
  <c r="F255" i="8"/>
  <c r="B254" i="8"/>
  <c r="H250" i="8"/>
  <c r="F250" i="8"/>
  <c r="B186" i="8"/>
  <c r="H181" i="8"/>
  <c r="H186" i="8" s="1"/>
  <c r="F181" i="8"/>
  <c r="F186" i="8" s="1"/>
  <c r="B180" i="8"/>
  <c r="H176" i="8"/>
  <c r="F176" i="8"/>
  <c r="H175" i="8"/>
  <c r="F175" i="8"/>
  <c r="H174" i="8"/>
  <c r="F174" i="8"/>
  <c r="B173" i="8"/>
  <c r="H169" i="8"/>
  <c r="F169" i="8"/>
  <c r="B484" i="8"/>
  <c r="H483" i="8"/>
  <c r="F483" i="8"/>
  <c r="H482" i="8"/>
  <c r="F482" i="8"/>
  <c r="H481" i="8"/>
  <c r="F481" i="8"/>
  <c r="I480" i="8"/>
  <c r="I479" i="8"/>
  <c r="B403" i="8"/>
  <c r="H402" i="8"/>
  <c r="F402" i="8"/>
  <c r="H401" i="8"/>
  <c r="F401" i="8"/>
  <c r="H400" i="8"/>
  <c r="F400" i="8"/>
  <c r="I399" i="8"/>
  <c r="I398" i="8"/>
  <c r="B322" i="8"/>
  <c r="H321" i="8"/>
  <c r="F321" i="8"/>
  <c r="H320" i="8"/>
  <c r="F320" i="8"/>
  <c r="H319" i="8"/>
  <c r="F319" i="8"/>
  <c r="I318" i="8"/>
  <c r="I317" i="8"/>
  <c r="B241" i="8"/>
  <c r="H240" i="8"/>
  <c r="F240" i="8"/>
  <c r="H239" i="8"/>
  <c r="F239" i="8"/>
  <c r="H238" i="8"/>
  <c r="F238" i="8"/>
  <c r="I237" i="8"/>
  <c r="I236" i="8"/>
  <c r="B160" i="8"/>
  <c r="H159" i="8"/>
  <c r="F159" i="8"/>
  <c r="H158" i="8"/>
  <c r="F158" i="8"/>
  <c r="H157" i="8"/>
  <c r="F157" i="8"/>
  <c r="I156" i="8"/>
  <c r="I155" i="8"/>
  <c r="B478" i="8"/>
  <c r="H477" i="8"/>
  <c r="F477" i="8"/>
  <c r="C476" i="8"/>
  <c r="H476" i="8" s="1"/>
  <c r="C475" i="8"/>
  <c r="H475" i="8" s="1"/>
  <c r="H474" i="8"/>
  <c r="F474" i="8"/>
  <c r="H473" i="8"/>
  <c r="F473" i="8"/>
  <c r="H472" i="8"/>
  <c r="F472" i="8"/>
  <c r="H471" i="8"/>
  <c r="F471" i="8"/>
  <c r="H470" i="8"/>
  <c r="F470" i="8"/>
  <c r="H469" i="8"/>
  <c r="F469" i="8"/>
  <c r="H468" i="8"/>
  <c r="F468" i="8"/>
  <c r="H467" i="8"/>
  <c r="F467" i="8"/>
  <c r="H466" i="8"/>
  <c r="F466" i="8"/>
  <c r="B397" i="8"/>
  <c r="H396" i="8"/>
  <c r="F396" i="8"/>
  <c r="C395" i="8"/>
  <c r="F395" i="8" s="1"/>
  <c r="C394" i="8"/>
  <c r="H394" i="8" s="1"/>
  <c r="H393" i="8"/>
  <c r="F393" i="8"/>
  <c r="H392" i="8"/>
  <c r="F392" i="8"/>
  <c r="H391" i="8"/>
  <c r="F391" i="8"/>
  <c r="H390" i="8"/>
  <c r="F390" i="8"/>
  <c r="H389" i="8"/>
  <c r="F389" i="8"/>
  <c r="H388" i="8"/>
  <c r="F388" i="8"/>
  <c r="H387" i="8"/>
  <c r="F387" i="8"/>
  <c r="H386" i="8"/>
  <c r="F386" i="8"/>
  <c r="H385" i="8"/>
  <c r="F385" i="8"/>
  <c r="B316" i="8"/>
  <c r="H315" i="8"/>
  <c r="F315" i="8"/>
  <c r="C314" i="8"/>
  <c r="H314" i="8" s="1"/>
  <c r="C313" i="8"/>
  <c r="H313" i="8" s="1"/>
  <c r="H312" i="8"/>
  <c r="F312" i="8"/>
  <c r="H311" i="8"/>
  <c r="F311" i="8"/>
  <c r="H310" i="8"/>
  <c r="F310" i="8"/>
  <c r="H309" i="8"/>
  <c r="F309" i="8"/>
  <c r="H308" i="8"/>
  <c r="F308" i="8"/>
  <c r="H307" i="8"/>
  <c r="F307" i="8"/>
  <c r="H306" i="8"/>
  <c r="F306" i="8"/>
  <c r="H305" i="8"/>
  <c r="F305" i="8"/>
  <c r="H304" i="8"/>
  <c r="F304" i="8"/>
  <c r="B235" i="8"/>
  <c r="H234" i="8"/>
  <c r="F234" i="8"/>
  <c r="C233" i="8"/>
  <c r="H233" i="8" s="1"/>
  <c r="C232" i="8"/>
  <c r="H232" i="8" s="1"/>
  <c r="H231" i="8"/>
  <c r="F231" i="8"/>
  <c r="H230" i="8"/>
  <c r="F230" i="8"/>
  <c r="H229" i="8"/>
  <c r="F229" i="8"/>
  <c r="H228" i="8"/>
  <c r="F228" i="8"/>
  <c r="H227" i="8"/>
  <c r="F227" i="8"/>
  <c r="H226" i="8"/>
  <c r="F226" i="8"/>
  <c r="H225" i="8"/>
  <c r="F225" i="8"/>
  <c r="H224" i="8"/>
  <c r="F224" i="8"/>
  <c r="H223" i="8"/>
  <c r="F223" i="8"/>
  <c r="B154" i="8"/>
  <c r="H153" i="8"/>
  <c r="F153" i="8"/>
  <c r="C152" i="8"/>
  <c r="H152" i="8" s="1"/>
  <c r="H150" i="8"/>
  <c r="F150" i="8"/>
  <c r="H149" i="8"/>
  <c r="F149" i="8"/>
  <c r="H148" i="8"/>
  <c r="F148" i="8"/>
  <c r="H147" i="8"/>
  <c r="F147" i="8"/>
  <c r="H146" i="8"/>
  <c r="F146" i="8"/>
  <c r="H145" i="8"/>
  <c r="F145" i="8"/>
  <c r="H144" i="8"/>
  <c r="F144" i="8"/>
  <c r="H143" i="8"/>
  <c r="F143" i="8"/>
  <c r="H142" i="8"/>
  <c r="F142" i="8"/>
  <c r="B457" i="8"/>
  <c r="H456" i="8"/>
  <c r="F456" i="8"/>
  <c r="C455" i="8"/>
  <c r="H455" i="8" s="1"/>
  <c r="H454" i="8"/>
  <c r="F454" i="8"/>
  <c r="C452" i="8"/>
  <c r="F452" i="8" s="1"/>
  <c r="H451" i="8"/>
  <c r="F451" i="8"/>
  <c r="H450" i="8"/>
  <c r="F450" i="8"/>
  <c r="H449" i="8"/>
  <c r="F449" i="8"/>
  <c r="H448" i="8"/>
  <c r="F448" i="8"/>
  <c r="H447" i="8"/>
  <c r="F447" i="8"/>
  <c r="H446" i="8"/>
  <c r="F446" i="8"/>
  <c r="H445" i="8"/>
  <c r="F445" i="8"/>
  <c r="H444" i="8"/>
  <c r="F444" i="8"/>
  <c r="H443" i="8"/>
  <c r="F443" i="8"/>
  <c r="H442" i="8"/>
  <c r="F442" i="8"/>
  <c r="H441" i="8"/>
  <c r="F441" i="8"/>
  <c r="H440" i="8"/>
  <c r="F440" i="8"/>
  <c r="B376" i="8"/>
  <c r="H375" i="8"/>
  <c r="F375" i="8"/>
  <c r="C374" i="8"/>
  <c r="F374" i="8" s="1"/>
  <c r="H373" i="8"/>
  <c r="F373" i="8"/>
  <c r="C371" i="8"/>
  <c r="F371" i="8" s="1"/>
  <c r="H370" i="8"/>
  <c r="F370" i="8"/>
  <c r="H369" i="8"/>
  <c r="F369" i="8"/>
  <c r="H368" i="8"/>
  <c r="F368" i="8"/>
  <c r="H367" i="8"/>
  <c r="F367" i="8"/>
  <c r="H366" i="8"/>
  <c r="F366" i="8"/>
  <c r="H365" i="8"/>
  <c r="F365" i="8"/>
  <c r="H364" i="8"/>
  <c r="F364" i="8"/>
  <c r="H363" i="8"/>
  <c r="F363" i="8"/>
  <c r="H362" i="8"/>
  <c r="F362" i="8"/>
  <c r="H361" i="8"/>
  <c r="F361" i="8"/>
  <c r="H360" i="8"/>
  <c r="F360" i="8"/>
  <c r="H359" i="8"/>
  <c r="F359" i="8"/>
  <c r="B295" i="8"/>
  <c r="H294" i="8"/>
  <c r="F294" i="8"/>
  <c r="H292" i="8"/>
  <c r="F292" i="8"/>
  <c r="C290" i="8"/>
  <c r="H290" i="8" s="1"/>
  <c r="H289" i="8"/>
  <c r="F289" i="8"/>
  <c r="H288" i="8"/>
  <c r="F288" i="8"/>
  <c r="H287" i="8"/>
  <c r="F287" i="8"/>
  <c r="H286" i="8"/>
  <c r="F286" i="8"/>
  <c r="H285" i="8"/>
  <c r="F285" i="8"/>
  <c r="H284" i="8"/>
  <c r="F284" i="8"/>
  <c r="H283" i="8"/>
  <c r="F283" i="8"/>
  <c r="H282" i="8"/>
  <c r="F282" i="8"/>
  <c r="H281" i="8"/>
  <c r="F281" i="8"/>
  <c r="H280" i="8"/>
  <c r="F280" i="8"/>
  <c r="H279" i="8"/>
  <c r="F279" i="8"/>
  <c r="H278" i="8"/>
  <c r="F278" i="8"/>
  <c r="B214" i="8"/>
  <c r="H213" i="8"/>
  <c r="F213" i="8"/>
  <c r="C212" i="8"/>
  <c r="F212" i="8" s="1"/>
  <c r="H211" i="8"/>
  <c r="F211" i="8"/>
  <c r="C209" i="8"/>
  <c r="H209" i="8" s="1"/>
  <c r="H208" i="8"/>
  <c r="F208" i="8"/>
  <c r="H207" i="8"/>
  <c r="F207" i="8"/>
  <c r="H206" i="8"/>
  <c r="F206" i="8"/>
  <c r="H205" i="8"/>
  <c r="F205" i="8"/>
  <c r="H204" i="8"/>
  <c r="F204" i="8"/>
  <c r="H203" i="8"/>
  <c r="F203" i="8"/>
  <c r="H202" i="8"/>
  <c r="F202" i="8"/>
  <c r="H201" i="8"/>
  <c r="F201" i="8"/>
  <c r="H200" i="8"/>
  <c r="F200" i="8"/>
  <c r="H199" i="8"/>
  <c r="F199" i="8"/>
  <c r="H198" i="8"/>
  <c r="F198" i="8"/>
  <c r="H197" i="8"/>
  <c r="F197" i="8"/>
  <c r="B133" i="8"/>
  <c r="H132" i="8"/>
  <c r="F132" i="8"/>
  <c r="C131" i="8"/>
  <c r="H131" i="8" s="1"/>
  <c r="H130" i="8"/>
  <c r="F130" i="8"/>
  <c r="C128" i="8"/>
  <c r="F128" i="8" s="1"/>
  <c r="H127" i="8"/>
  <c r="F127" i="8"/>
  <c r="H126" i="8"/>
  <c r="F126" i="8"/>
  <c r="H125" i="8"/>
  <c r="F125" i="8"/>
  <c r="H124" i="8"/>
  <c r="F124" i="8"/>
  <c r="H123" i="8"/>
  <c r="F123" i="8"/>
  <c r="H122" i="8"/>
  <c r="F122" i="8"/>
  <c r="H121" i="8"/>
  <c r="F121" i="8"/>
  <c r="H120" i="8"/>
  <c r="F120" i="8"/>
  <c r="H119" i="8"/>
  <c r="F119" i="8"/>
  <c r="H118" i="8"/>
  <c r="F118" i="8"/>
  <c r="H117" i="8"/>
  <c r="F117" i="8"/>
  <c r="H116" i="8"/>
  <c r="F116" i="8"/>
  <c r="F110" i="8"/>
  <c r="F137" i="8" s="1"/>
  <c r="A111" i="8"/>
  <c r="A138" i="8"/>
  <c r="A165" i="8"/>
  <c r="B187" i="8"/>
  <c r="C71" i="8"/>
  <c r="C70" i="8"/>
  <c r="F70" i="8" s="1"/>
  <c r="I75" i="8"/>
  <c r="F76" i="8"/>
  <c r="H76" i="8"/>
  <c r="F77" i="8"/>
  <c r="H77" i="8"/>
  <c r="F78" i="8"/>
  <c r="H78" i="8"/>
  <c r="H88" i="8"/>
  <c r="F88" i="8"/>
  <c r="B79" i="8"/>
  <c r="I74" i="8"/>
  <c r="B105" i="8"/>
  <c r="H95" i="8"/>
  <c r="F95" i="8"/>
  <c r="H94" i="8"/>
  <c r="F94" i="8"/>
  <c r="C50" i="8"/>
  <c r="C47" i="8"/>
  <c r="C48" i="8" s="1"/>
  <c r="H48" i="8" s="1"/>
  <c r="I304" i="8" l="1"/>
  <c r="I286" i="8"/>
  <c r="I419" i="8"/>
  <c r="I500" i="8"/>
  <c r="I224" i="8"/>
  <c r="I331" i="8"/>
  <c r="I226" i="8"/>
  <c r="I88" i="8"/>
  <c r="F79" i="8"/>
  <c r="F87" i="8" s="1"/>
  <c r="F92" i="8" s="1"/>
  <c r="I78" i="8"/>
  <c r="I282" i="8"/>
  <c r="I288" i="8"/>
  <c r="I229" i="8"/>
  <c r="I389" i="8"/>
  <c r="I392" i="8"/>
  <c r="H395" i="8"/>
  <c r="I395" i="8" s="1"/>
  <c r="F476" i="8"/>
  <c r="I476" i="8" s="1"/>
  <c r="I338" i="8"/>
  <c r="I142" i="8"/>
  <c r="I387" i="8"/>
  <c r="I336" i="8"/>
  <c r="I116" i="8"/>
  <c r="I441" i="8"/>
  <c r="I444" i="8"/>
  <c r="I447" i="8"/>
  <c r="I450" i="8"/>
  <c r="I468" i="8"/>
  <c r="I474" i="8"/>
  <c r="I320" i="8"/>
  <c r="F403" i="8"/>
  <c r="F411" i="8" s="1"/>
  <c r="F416" i="8" s="1"/>
  <c r="I176" i="8"/>
  <c r="F342" i="8"/>
  <c r="F504" i="8"/>
  <c r="H241" i="8"/>
  <c r="H249" i="8" s="1"/>
  <c r="H371" i="8"/>
  <c r="I371" i="8" s="1"/>
  <c r="I310" i="8"/>
  <c r="I466" i="8"/>
  <c r="I472" i="8"/>
  <c r="C372" i="8"/>
  <c r="H372" i="8" s="1"/>
  <c r="I390" i="8"/>
  <c r="I470" i="8"/>
  <c r="F423" i="8"/>
  <c r="I77" i="8"/>
  <c r="I118" i="8"/>
  <c r="I124" i="8"/>
  <c r="I127" i="8"/>
  <c r="I144" i="8"/>
  <c r="I150" i="8"/>
  <c r="I223" i="8"/>
  <c r="I385" i="8"/>
  <c r="I401" i="8"/>
  <c r="F261" i="8"/>
  <c r="I417" i="8"/>
  <c r="I473" i="8"/>
  <c r="I391" i="8"/>
  <c r="I175" i="8"/>
  <c r="I255" i="8"/>
  <c r="I393" i="8"/>
  <c r="I239" i="8"/>
  <c r="I257" i="8"/>
  <c r="I76" i="8"/>
  <c r="I122" i="8"/>
  <c r="I148" i="8"/>
  <c r="I402" i="8"/>
  <c r="I482" i="8"/>
  <c r="H423" i="8"/>
  <c r="I278" i="8"/>
  <c r="I284" i="8"/>
  <c r="I228" i="8"/>
  <c r="F63" i="25"/>
  <c r="H63" i="25"/>
  <c r="F40" i="25"/>
  <c r="I132" i="8"/>
  <c r="H128" i="8"/>
  <c r="I128" i="8" s="1"/>
  <c r="I442" i="8"/>
  <c r="I305" i="8"/>
  <c r="I388" i="8"/>
  <c r="H504" i="8"/>
  <c r="I120" i="8"/>
  <c r="I361" i="8"/>
  <c r="I373" i="8"/>
  <c r="H151" i="8"/>
  <c r="I151" i="8" s="1"/>
  <c r="I225" i="8"/>
  <c r="H79" i="8"/>
  <c r="I126" i="8"/>
  <c r="I130" i="8"/>
  <c r="I197" i="8"/>
  <c r="I200" i="8"/>
  <c r="I203" i="8"/>
  <c r="I206" i="8"/>
  <c r="I443" i="8"/>
  <c r="I446" i="8"/>
  <c r="I449" i="8"/>
  <c r="I456" i="8"/>
  <c r="I146" i="8"/>
  <c r="I231" i="8"/>
  <c r="I306" i="8"/>
  <c r="I309" i="8"/>
  <c r="F484" i="8"/>
  <c r="F492" i="8" s="1"/>
  <c r="H261" i="8"/>
  <c r="I412" i="8"/>
  <c r="I363" i="8"/>
  <c r="I375" i="8"/>
  <c r="I125" i="8"/>
  <c r="I451" i="8"/>
  <c r="I308" i="8"/>
  <c r="I505" i="8"/>
  <c r="I510" i="8" s="1"/>
  <c r="I367" i="8"/>
  <c r="I467" i="8"/>
  <c r="I211" i="8"/>
  <c r="I287" i="8"/>
  <c r="I292" i="8"/>
  <c r="I362" i="8"/>
  <c r="I365" i="8"/>
  <c r="I368" i="8"/>
  <c r="H374" i="8"/>
  <c r="I374" i="8" s="1"/>
  <c r="I454" i="8"/>
  <c r="I312" i="8"/>
  <c r="I238" i="8"/>
  <c r="I481" i="8"/>
  <c r="H484" i="8"/>
  <c r="H492" i="8" s="1"/>
  <c r="H497" i="8" s="1"/>
  <c r="I498" i="8"/>
  <c r="H510" i="8"/>
  <c r="I369" i="8"/>
  <c r="I471" i="8"/>
  <c r="H403" i="8"/>
  <c r="H411" i="8" s="1"/>
  <c r="H416" i="8" s="1"/>
  <c r="I294" i="8"/>
  <c r="I445" i="8"/>
  <c r="I360" i="8"/>
  <c r="I366" i="8"/>
  <c r="F455" i="8"/>
  <c r="I455" i="8" s="1"/>
  <c r="I213" i="8"/>
  <c r="I448" i="8"/>
  <c r="I469" i="8"/>
  <c r="I321" i="8"/>
  <c r="I493" i="8"/>
  <c r="I283" i="8"/>
  <c r="I364" i="8"/>
  <c r="I370" i="8"/>
  <c r="I315" i="8"/>
  <c r="I386" i="8"/>
  <c r="I396" i="8"/>
  <c r="I477" i="8"/>
  <c r="I483" i="8"/>
  <c r="F180" i="8"/>
  <c r="H342" i="8"/>
  <c r="I14" i="25"/>
  <c r="F164" i="8"/>
  <c r="I15" i="25"/>
  <c r="I50" i="25"/>
  <c r="I16" i="25"/>
  <c r="I10" i="25"/>
  <c r="I12" i="25"/>
  <c r="I9" i="25"/>
  <c r="I7" i="25"/>
  <c r="H40" i="25"/>
  <c r="I8" i="25"/>
  <c r="I58" i="25"/>
  <c r="I32" i="25"/>
  <c r="C18" i="25"/>
  <c r="I11" i="25"/>
  <c r="H17" i="25"/>
  <c r="I17" i="25" s="1"/>
  <c r="I57" i="25"/>
  <c r="I31" i="25"/>
  <c r="I19" i="25"/>
  <c r="H20" i="25"/>
  <c r="I20" i="25" s="1"/>
  <c r="F322" i="8"/>
  <c r="F330" i="8" s="1"/>
  <c r="F335" i="8" s="1"/>
  <c r="H322" i="8"/>
  <c r="H330" i="8" s="1"/>
  <c r="H335" i="8" s="1"/>
  <c r="I311" i="8"/>
  <c r="I307" i="8"/>
  <c r="F314" i="8"/>
  <c r="I314" i="8" s="1"/>
  <c r="F293" i="8"/>
  <c r="I293" i="8" s="1"/>
  <c r="I289" i="8"/>
  <c r="I285" i="8"/>
  <c r="I281" i="8"/>
  <c r="I280" i="8"/>
  <c r="I279" i="8"/>
  <c r="I250" i="8"/>
  <c r="H254" i="8"/>
  <c r="F241" i="8"/>
  <c r="F249" i="8" s="1"/>
  <c r="F254" i="8" s="1"/>
  <c r="I240" i="8"/>
  <c r="I234" i="8"/>
  <c r="I230" i="8"/>
  <c r="I227" i="8"/>
  <c r="F233" i="8"/>
  <c r="I233" i="8" s="1"/>
  <c r="H212" i="8"/>
  <c r="I212" i="8" s="1"/>
  <c r="I208" i="8"/>
  <c r="I207" i="8"/>
  <c r="I205" i="8"/>
  <c r="I204" i="8"/>
  <c r="I202" i="8"/>
  <c r="I201" i="8"/>
  <c r="I199" i="8"/>
  <c r="I198" i="8"/>
  <c r="H180" i="8"/>
  <c r="I169" i="8"/>
  <c r="I159" i="8"/>
  <c r="F160" i="8"/>
  <c r="F168" i="8" s="1"/>
  <c r="H160" i="8"/>
  <c r="H168" i="8" s="1"/>
  <c r="H173" i="8" s="1"/>
  <c r="I158" i="8"/>
  <c r="I153" i="8"/>
  <c r="I149" i="8"/>
  <c r="I147" i="8"/>
  <c r="I145" i="8"/>
  <c r="F152" i="8"/>
  <c r="I152" i="8" s="1"/>
  <c r="I143" i="8"/>
  <c r="F131" i="8"/>
  <c r="I131" i="8" s="1"/>
  <c r="I123" i="8"/>
  <c r="I121" i="8"/>
  <c r="I119" i="8"/>
  <c r="I117" i="8"/>
  <c r="I499" i="8"/>
  <c r="I424" i="8"/>
  <c r="I429" i="8" s="1"/>
  <c r="I418" i="8"/>
  <c r="I343" i="8"/>
  <c r="I348" i="8" s="1"/>
  <c r="I337" i="8"/>
  <c r="I262" i="8"/>
  <c r="I267" i="8" s="1"/>
  <c r="I256" i="8"/>
  <c r="I174" i="8"/>
  <c r="I181" i="8"/>
  <c r="I186" i="8" s="1"/>
  <c r="I400" i="8"/>
  <c r="I319" i="8"/>
  <c r="I157" i="8"/>
  <c r="F394" i="8"/>
  <c r="F475" i="8"/>
  <c r="I475" i="8" s="1"/>
  <c r="F313" i="8"/>
  <c r="F232" i="8"/>
  <c r="I232" i="8" s="1"/>
  <c r="C453" i="8"/>
  <c r="I440" i="8"/>
  <c r="H452" i="8"/>
  <c r="I452" i="8" s="1"/>
  <c r="I359" i="8"/>
  <c r="C291" i="8"/>
  <c r="F290" i="8"/>
  <c r="C210" i="8"/>
  <c r="F209" i="8"/>
  <c r="I209" i="8" s="1"/>
  <c r="C129" i="8"/>
  <c r="H87" i="8"/>
  <c r="H92" i="8" s="1"/>
  <c r="I94" i="8"/>
  <c r="I95" i="8"/>
  <c r="I504" i="8" l="1"/>
  <c r="I180" i="8"/>
  <c r="I40" i="25"/>
  <c r="I48" i="25" s="1"/>
  <c r="I56" i="25" s="1"/>
  <c r="F48" i="25"/>
  <c r="F56" i="25" s="1"/>
  <c r="H48" i="25"/>
  <c r="H56" i="25" s="1"/>
  <c r="I241" i="8"/>
  <c r="I342" i="8"/>
  <c r="I403" i="8"/>
  <c r="F372" i="8"/>
  <c r="F376" i="8" s="1"/>
  <c r="I79" i="8"/>
  <c r="I484" i="8"/>
  <c r="I35" i="31"/>
  <c r="I54" i="31" s="1"/>
  <c r="L79" i="8"/>
  <c r="I423" i="8"/>
  <c r="L99" i="8"/>
  <c r="I330" i="8"/>
  <c r="I335" i="8" s="1"/>
  <c r="H376" i="8"/>
  <c r="I92" i="8"/>
  <c r="I63" i="25"/>
  <c r="I249" i="8"/>
  <c r="I254" i="8" s="1"/>
  <c r="F497" i="8"/>
  <c r="I492" i="8"/>
  <c r="I497" i="8" s="1"/>
  <c r="I160" i="8"/>
  <c r="I394" i="8"/>
  <c r="I322" i="8"/>
  <c r="I411" i="8"/>
  <c r="I416" i="8" s="1"/>
  <c r="I261" i="8"/>
  <c r="H18" i="25"/>
  <c r="F18" i="25"/>
  <c r="I168" i="8"/>
  <c r="I173" i="8" s="1"/>
  <c r="F173" i="8"/>
  <c r="I313" i="8"/>
  <c r="H453" i="8"/>
  <c r="H457" i="8" s="1"/>
  <c r="F453" i="8"/>
  <c r="F457" i="8" s="1"/>
  <c r="H291" i="8"/>
  <c r="F291" i="8"/>
  <c r="F295" i="8" s="1"/>
  <c r="I290" i="8"/>
  <c r="H210" i="8"/>
  <c r="F210" i="8"/>
  <c r="F214" i="8" s="1"/>
  <c r="H129" i="8"/>
  <c r="F129" i="8"/>
  <c r="F133" i="8" s="1"/>
  <c r="I87" i="8"/>
  <c r="L92" i="8" s="1"/>
  <c r="I376" i="8" l="1"/>
  <c r="I372" i="8"/>
  <c r="F22" i="25"/>
  <c r="I18" i="25"/>
  <c r="H22" i="25"/>
  <c r="H73" i="25" s="1"/>
  <c r="I457" i="8"/>
  <c r="I453" i="8"/>
  <c r="I291" i="8"/>
  <c r="H295" i="8"/>
  <c r="I295" i="8" s="1"/>
  <c r="I210" i="8"/>
  <c r="H214" i="8"/>
  <c r="I214" i="8" s="1"/>
  <c r="F141" i="8"/>
  <c r="F154" i="8" s="1"/>
  <c r="F187" i="8" s="1"/>
  <c r="I129" i="8"/>
  <c r="H133" i="8"/>
  <c r="H141" i="8" s="1"/>
  <c r="F73" i="25" l="1"/>
  <c r="I22" i="25"/>
  <c r="I133" i="8"/>
  <c r="H154" i="8"/>
  <c r="H187" i="8" s="1"/>
  <c r="I141" i="8"/>
  <c r="I154" i="8" s="1"/>
  <c r="I187" i="8" s="1"/>
  <c r="I73" i="25" l="1"/>
  <c r="B511" i="8" l="1"/>
  <c r="B430" i="8"/>
  <c r="B349" i="8"/>
  <c r="B268" i="8"/>
  <c r="A489" i="8"/>
  <c r="A462" i="8"/>
  <c r="A435" i="8"/>
  <c r="A408" i="8"/>
  <c r="A381" i="8"/>
  <c r="A354" i="8"/>
  <c r="A327" i="8"/>
  <c r="A300" i="8"/>
  <c r="A273" i="8"/>
  <c r="A246" i="8"/>
  <c r="A219" i="8"/>
  <c r="A192" i="8"/>
  <c r="A84" i="8"/>
  <c r="A57" i="8"/>
  <c r="A30" i="8"/>
  <c r="F29" i="8"/>
  <c r="A29" i="8"/>
  <c r="A28" i="8"/>
  <c r="B106" i="8"/>
  <c r="B99" i="8"/>
  <c r="H93" i="8"/>
  <c r="F93" i="8"/>
  <c r="F99" i="8" s="1"/>
  <c r="H100" i="8"/>
  <c r="F100" i="8"/>
  <c r="F105" i="8" s="1"/>
  <c r="I93" i="8" l="1"/>
  <c r="I100" i="8"/>
  <c r="H99" i="8"/>
  <c r="I99" i="8" s="1"/>
  <c r="H105" i="8"/>
  <c r="F191" i="8"/>
  <c r="B92" i="8"/>
  <c r="H67" i="8"/>
  <c r="F67" i="8"/>
  <c r="F72" i="8"/>
  <c r="H72" i="8"/>
  <c r="H69" i="8"/>
  <c r="F69" i="8"/>
  <c r="H68" i="8"/>
  <c r="F68" i="8"/>
  <c r="H64" i="8"/>
  <c r="F64" i="8"/>
  <c r="H70" i="8"/>
  <c r="F48" i="8"/>
  <c r="I48" i="8" s="1"/>
  <c r="H37" i="8"/>
  <c r="F37" i="8"/>
  <c r="H71" i="8"/>
  <c r="F71" i="8"/>
  <c r="H66" i="8"/>
  <c r="F66" i="8"/>
  <c r="H65" i="8"/>
  <c r="F65" i="8"/>
  <c r="H35" i="8"/>
  <c r="F35" i="8"/>
  <c r="I105" i="8" l="1"/>
  <c r="L105" i="8"/>
  <c r="I67" i="8"/>
  <c r="F218" i="8"/>
  <c r="F245" i="8"/>
  <c r="F272" i="8" s="1"/>
  <c r="H384" i="8"/>
  <c r="H465" i="8"/>
  <c r="F465" i="8"/>
  <c r="F478" i="8" s="1"/>
  <c r="F384" i="8"/>
  <c r="F397" i="8" s="1"/>
  <c r="H303" i="8"/>
  <c r="H222" i="8"/>
  <c r="I72" i="8"/>
  <c r="I68" i="8"/>
  <c r="I70" i="8"/>
  <c r="I64" i="8"/>
  <c r="I69" i="8"/>
  <c r="I71" i="8"/>
  <c r="I37" i="8"/>
  <c r="I35" i="8"/>
  <c r="I66" i="8"/>
  <c r="I65" i="8"/>
  <c r="D3" i="5"/>
  <c r="H430" i="8" l="1"/>
  <c r="H397" i="8"/>
  <c r="H511" i="8"/>
  <c r="H478" i="8"/>
  <c r="H316" i="8"/>
  <c r="H349" i="8" s="1"/>
  <c r="H235" i="8"/>
  <c r="H268" i="8" s="1"/>
  <c r="F303" i="8"/>
  <c r="F316" i="8" s="1"/>
  <c r="F349" i="8" s="1"/>
  <c r="F326" i="8"/>
  <c r="F353" i="8" s="1"/>
  <c r="F299" i="8"/>
  <c r="F511" i="8"/>
  <c r="I465" i="8"/>
  <c r="I478" i="8" s="1"/>
  <c r="I384" i="8"/>
  <c r="I397" i="8" s="1"/>
  <c r="F430" i="8"/>
  <c r="I303" i="8" l="1"/>
  <c r="I316" i="8" s="1"/>
  <c r="I349" i="8" s="1"/>
  <c r="F407" i="8"/>
  <c r="F434" i="8" s="1"/>
  <c r="F380" i="8"/>
  <c r="I511" i="8"/>
  <c r="I430" i="8"/>
  <c r="F222" i="8"/>
  <c r="F235" i="8" s="1"/>
  <c r="F268" i="8" s="1"/>
  <c r="D7" i="5"/>
  <c r="F488" i="8" l="1"/>
  <c r="F461" i="8"/>
  <c r="I222" i="8"/>
  <c r="I235" i="8" s="1"/>
  <c r="I268" i="8" s="1"/>
  <c r="B73" i="8" l="1"/>
  <c r="H63" i="8"/>
  <c r="F63" i="8"/>
  <c r="H62" i="8"/>
  <c r="F62" i="8"/>
  <c r="H61" i="8"/>
  <c r="F61" i="8"/>
  <c r="B52" i="8"/>
  <c r="H51" i="8"/>
  <c r="F51" i="8"/>
  <c r="H50" i="8"/>
  <c r="F50" i="8"/>
  <c r="H46" i="8"/>
  <c r="F46" i="8"/>
  <c r="H45" i="8"/>
  <c r="F45" i="8"/>
  <c r="H44" i="8"/>
  <c r="F44" i="8"/>
  <c r="H43" i="8"/>
  <c r="F43" i="8"/>
  <c r="H42" i="8"/>
  <c r="F42" i="8"/>
  <c r="H41" i="8"/>
  <c r="F41" i="8"/>
  <c r="H40" i="8"/>
  <c r="F40" i="8"/>
  <c r="H39" i="8"/>
  <c r="F39" i="8"/>
  <c r="H38" i="8"/>
  <c r="F38" i="8"/>
  <c r="H36" i="8"/>
  <c r="F36" i="8"/>
  <c r="H49" i="8" l="1"/>
  <c r="I42" i="8"/>
  <c r="F49" i="8"/>
  <c r="I46" i="8"/>
  <c r="I51" i="8"/>
  <c r="I61" i="8"/>
  <c r="I41" i="8"/>
  <c r="I62" i="8"/>
  <c r="I50" i="8"/>
  <c r="I40" i="8"/>
  <c r="I63" i="8"/>
  <c r="I36" i="8"/>
  <c r="I45" i="8"/>
  <c r="I44" i="8"/>
  <c r="I43" i="8"/>
  <c r="I39" i="8"/>
  <c r="I38" i="8"/>
  <c r="H47" i="8" l="1"/>
  <c r="F47" i="8"/>
  <c r="F52" i="8" s="1"/>
  <c r="F60" i="8" s="1"/>
  <c r="F73" i="8" s="1"/>
  <c r="I49" i="8"/>
  <c r="B9" i="4"/>
  <c r="F106" i="8" l="1"/>
  <c r="I47" i="8"/>
  <c r="L52" i="8" s="1"/>
  <c r="B9" i="5"/>
  <c r="D5" i="5" l="1"/>
  <c r="A55" i="8" l="1"/>
  <c r="A82" i="8" s="1"/>
  <c r="A56" i="8"/>
  <c r="A83" i="8" s="1"/>
  <c r="A110" i="8" l="1"/>
  <c r="A137" i="8" s="1"/>
  <c r="A164" i="8" s="1"/>
  <c r="A191" i="8" s="1"/>
  <c r="A218" i="8" s="1"/>
  <c r="A245" i="8" s="1"/>
  <c r="A272" i="8" s="1"/>
  <c r="A299" i="8" s="1"/>
  <c r="A326" i="8" s="1"/>
  <c r="A353" i="8" s="1"/>
  <c r="A380" i="8" s="1"/>
  <c r="A407" i="8" s="1"/>
  <c r="A434" i="8" s="1"/>
  <c r="A461" i="8" s="1"/>
  <c r="A488" i="8" s="1"/>
  <c r="A109" i="8"/>
  <c r="A136" i="8" s="1"/>
  <c r="A163" i="8" s="1"/>
  <c r="A190" i="8" s="1"/>
  <c r="A217" i="8" s="1"/>
  <c r="A244" i="8" s="1"/>
  <c r="A271" i="8" s="1"/>
  <c r="A298" i="8" s="1"/>
  <c r="A325" i="8" s="1"/>
  <c r="A352" i="8" s="1"/>
  <c r="A379" i="8" s="1"/>
  <c r="A406" i="8" s="1"/>
  <c r="A433" i="8" s="1"/>
  <c r="A460" i="8" s="1"/>
  <c r="A487" i="8" s="1"/>
  <c r="F83" i="8"/>
  <c r="F56" i="8"/>
  <c r="D4" i="5" l="1"/>
  <c r="H52" i="8" l="1"/>
  <c r="P19" i="5"/>
  <c r="R19" i="5" s="1"/>
  <c r="M18" i="5"/>
  <c r="M17" i="5"/>
  <c r="M16" i="5"/>
  <c r="M15" i="5"/>
  <c r="M14" i="5"/>
  <c r="M11" i="5"/>
  <c r="H60" i="8" l="1"/>
  <c r="H73" i="8" s="1"/>
  <c r="I52" i="8"/>
  <c r="M19" i="5"/>
  <c r="H106" i="8" l="1"/>
  <c r="I106" i="8" s="1"/>
  <c r="I73" i="8"/>
  <c r="I60" i="8"/>
  <c r="L73" i="8" s="1"/>
  <c r="P19" i="4"/>
  <c r="R19" i="4" s="1"/>
  <c r="M18" i="4"/>
  <c r="M17" i="4"/>
  <c r="M16" i="4"/>
  <c r="M15" i="4"/>
  <c r="M14" i="4"/>
  <c r="M4" i="4"/>
  <c r="E23" i="4" l="1"/>
  <c r="H7" i="8"/>
  <c r="F7" i="8"/>
  <c r="I7" i="8" l="1"/>
  <c r="H25" i="8" l="1"/>
  <c r="F25" i="8"/>
  <c r="I25" i="8" l="1"/>
  <c r="F11" i="4" s="1"/>
  <c r="L25" i="8"/>
  <c r="L8" i="8" l="1"/>
  <c r="P27" i="4"/>
  <c r="P32" i="4" s="1"/>
  <c r="H11" i="4" s="1"/>
  <c r="L14" i="8"/>
  <c r="L15" i="8"/>
  <c r="L13" i="8"/>
  <c r="L7" i="8"/>
  <c r="L9" i="8"/>
  <c r="L10" i="8"/>
  <c r="L11" i="8"/>
  <c r="L12" i="8"/>
  <c r="P29" i="5"/>
  <c r="J273" i="8"/>
  <c r="J408" i="8"/>
  <c r="J3" i="8"/>
  <c r="J219" i="8"/>
  <c r="J381" i="8"/>
  <c r="J57" i="8"/>
  <c r="J165" i="8"/>
  <c r="J489" i="8"/>
  <c r="J435" i="8"/>
  <c r="J300" i="8"/>
  <c r="O5" i="5"/>
  <c r="J462" i="8"/>
  <c r="J138" i="8"/>
  <c r="J84" i="8"/>
  <c r="J354" i="8"/>
  <c r="J327" i="8"/>
  <c r="J30" i="8"/>
  <c r="J192" i="8"/>
  <c r="J246" i="8"/>
  <c r="J111" i="8"/>
  <c r="H19" i="4" l="1"/>
  <c r="H21" i="4" s="1"/>
  <c r="M11" i="4"/>
  <c r="M19" i="4" s="1"/>
  <c r="L106" i="8"/>
  <c r="G11" i="5" l="1"/>
  <c r="G19" i="5" s="1"/>
  <c r="G20" i="5" s="1"/>
  <c r="O7" i="5"/>
  <c r="B11" i="5"/>
  <c r="A11" i="5"/>
  <c r="E21" i="4"/>
  <c r="B20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Win10x64_Bit</author>
  </authors>
  <commentList>
    <comment ref="G38" authorId="0" shapeId="0" xr:uid="{00000000-0006-0000-0B00-000001000000}">
      <text>
        <r>
          <rPr>
            <sz val="9"/>
            <color indexed="81"/>
            <rFont val="Tahoma"/>
            <family val="2"/>
          </rPr>
          <t xml:space="preserve">สพฐ.64
</t>
        </r>
      </text>
    </comment>
  </commentList>
</comments>
</file>

<file path=xl/sharedStrings.xml><?xml version="1.0" encoding="utf-8"?>
<sst xmlns="http://schemas.openxmlformats.org/spreadsheetml/2006/main" count="2230" uniqueCount="224">
  <si>
    <t>รายการ</t>
  </si>
  <si>
    <t>จำนวน</t>
  </si>
  <si>
    <t>หน่วย</t>
  </si>
  <si>
    <t>จำนวนเงิน</t>
  </si>
  <si>
    <t>หมายเหตุ</t>
  </si>
  <si>
    <t>แบบ  ปร.4</t>
  </si>
  <si>
    <t>ลำดับที่</t>
  </si>
  <si>
    <t>ราคาวัสดุ</t>
  </si>
  <si>
    <t>ค่าแรงงาน</t>
  </si>
  <si>
    <t>รวมค่าวัสดุ
และค่าแรงงาน</t>
  </si>
  <si>
    <t>ราคาหน่วยละ</t>
  </si>
  <si>
    <t>ตร.ม.</t>
  </si>
  <si>
    <t>ลบ.ม.</t>
  </si>
  <si>
    <t xml:space="preserve">       </t>
  </si>
  <si>
    <t>Length</t>
  </si>
  <si>
    <t>เจ้าของโครงการ</t>
  </si>
  <si>
    <t>ต้องการ Length</t>
  </si>
  <si>
    <t>สถานที่ก่อสร้าง</t>
  </si>
  <si>
    <t xml:space="preserve">แบบเลขที่   </t>
  </si>
  <si>
    <t>ค่าวัสดุและค่าแรงงาน
จำนวนเงิน/บาท</t>
  </si>
  <si>
    <t>FACTOR  F</t>
  </si>
  <si>
    <t>รวมค่าก่อสร้าง
เป็นเงิน/บาท</t>
  </si>
  <si>
    <t>เงื่อนไข</t>
  </si>
  <si>
    <t>เงินล่วงหน้าจ่าย……………….</t>
  </si>
  <si>
    <t>เงินประกันผลงานหัก…………</t>
  </si>
  <si>
    <t>ดอกเบี้ยเงินกู้………………….</t>
  </si>
  <si>
    <t>ค่าภาษีมูลค่าเพิ่ม………………</t>
  </si>
  <si>
    <t>สรุป</t>
  </si>
  <si>
    <t>รวมค่าก่อสร้างเป็นเงินทั้งสิ้น</t>
  </si>
  <si>
    <t>ปัดเลขกลมๆ</t>
  </si>
  <si>
    <t>ตำแหน่ง</t>
  </si>
  <si>
    <t>คิดเป็นเงินประมาณ</t>
  </si>
  <si>
    <t>ขนาดหรือเนื้อที่อาคาร</t>
  </si>
  <si>
    <t>เฉลี่ยราคาประมาณ</t>
  </si>
  <si>
    <t>ค่างานต้นทุน</t>
  </si>
  <si>
    <t>=</t>
  </si>
  <si>
    <t>บาท</t>
  </si>
  <si>
    <t>ค่างานต้นทุนตัวต่ำ</t>
  </si>
  <si>
    <t>ค่างานต้นทุนตัวสูง</t>
  </si>
  <si>
    <t>ค่า Factor F ของค่างานต้นทุนตัวต่ำ</t>
  </si>
  <si>
    <t>ค่า Factor F ของค่างานต้นทุนตัวสูง</t>
  </si>
  <si>
    <t>ค่า Factor F ของค่างานต้นทุน</t>
  </si>
  <si>
    <t xml:space="preserve">      ให้ตั้งคณะกรรมการกำหนดราคากลางใหม่อีกครั้ง</t>
  </si>
  <si>
    <t xml:space="preserve">โครงการ    </t>
  </si>
  <si>
    <t>ลบ.ฟ.</t>
  </si>
  <si>
    <t>แบบ  ปร.5 (ก)</t>
  </si>
  <si>
    <t>แบบ ปร.6  แผ่นที่ 1/1</t>
  </si>
  <si>
    <t>โครงการ</t>
  </si>
  <si>
    <t xml:space="preserve">แบบเลขที่ </t>
  </si>
  <si>
    <t>แบบ ปร.4 และ ปร.5 ที่แนบ</t>
  </si>
  <si>
    <t>ค่าก่อสร้าง</t>
  </si>
  <si>
    <t>แบบสรุปประมาณราคางานก่อสร้างอาคาร</t>
  </si>
  <si>
    <t>หน้า</t>
  </si>
  <si>
    <t>หน่วยงานเจ้าของโครงการ</t>
  </si>
  <si>
    <t>จำนวนรวม</t>
  </si>
  <si>
    <t>ก</t>
  </si>
  <si>
    <t>ข</t>
  </si>
  <si>
    <t>ประเภทงานก่อสร้างอาคาร</t>
  </si>
  <si>
    <t>ชุด</t>
  </si>
  <si>
    <t>ตารางเมตร</t>
  </si>
  <si>
    <t>บาท / ตารางเมตร</t>
  </si>
  <si>
    <t>แบบ  ปร.5 (ข)</t>
  </si>
  <si>
    <t>งานครุภัณฑ์จัดซื้อหรือสั่งซื้อ</t>
  </si>
  <si>
    <t>งานวิศวกรรมโครงสร้าง</t>
  </si>
  <si>
    <t>สถานที่ก่อสร้าง     บริเวณศูนย์ราชการจังหวัดลำพูน ต.ศรีบัวบาน อ.เมืองลำพูน จังหวัดลำพูน</t>
  </si>
  <si>
    <t>งานสถาปัตยกรรม</t>
  </si>
  <si>
    <t>ยอดยกมา</t>
  </si>
  <si>
    <t>ค</t>
  </si>
  <si>
    <t>จำนวนหน้าทั้งหมด</t>
  </si>
  <si>
    <t>แผ่นที่</t>
  </si>
  <si>
    <t>จังหวัดลำพูน</t>
  </si>
  <si>
    <t>บริเวณศูนย์ราชการจังหวัดลำพูน ต.ศรีบัวบาน อ.เมืองลำพูน จังหวัดลำพูน</t>
  </si>
  <si>
    <t>ประมาณราคาตามแบบ     ปร.4</t>
  </si>
  <si>
    <t>แผ่น</t>
  </si>
  <si>
    <t>*** ให้ copy ไปใช้ทีละหน้า</t>
  </si>
  <si>
    <t>สรุปยอดจำนวนหน้า</t>
  </si>
  <si>
    <t>ปร4</t>
  </si>
  <si>
    <t>ปร5(ก)</t>
  </si>
  <si>
    <t xml:space="preserve"> - งานทรายหยาบรองพื้น</t>
  </si>
  <si>
    <t xml:space="preserve"> - งานคอนกรีตหยาบ</t>
  </si>
  <si>
    <t xml:space="preserve"> - งานเหล็กเส้นเสริมคอนกรีต</t>
  </si>
  <si>
    <t>กก.</t>
  </si>
  <si>
    <t>งานวิศวกรรมโครงสร้าง (ต่อ)</t>
  </si>
  <si>
    <t>งานระบบไฟฟ้า</t>
  </si>
  <si>
    <t xml:space="preserve"> - โคมไฟชนิดกล่องเหล็กเปลือยชนิดติดลอย หลอดไฟฟลูออเรสเซนต์</t>
  </si>
  <si>
    <t>ง</t>
  </si>
  <si>
    <t>ม.</t>
  </si>
  <si>
    <t>ฉ</t>
  </si>
  <si>
    <t xml:space="preserve"> - ค่าแรงงานติดตั้งโครงหลังคา</t>
  </si>
  <si>
    <t>แบบสรุปราคากลางค่าก่อสร้าง</t>
  </si>
  <si>
    <t xml:space="preserve">รายการประมาณราคางานก่อสร้าง    โครงการก่อสร้างอาคารโรงจอดรถยนต์และจักรยานยนต์ </t>
  </si>
  <si>
    <t xml:space="preserve"> - งานสกัดพื้นคอนกรีต หนา 0.15 ม.</t>
  </si>
  <si>
    <t xml:space="preserve"> - WF - 150x150x7x10 มม. (31.5 กก./ม.)</t>
  </si>
  <si>
    <r>
      <t xml:space="preserve"> - Anchor Bolts </t>
    </r>
    <r>
      <rPr>
        <sz val="18"/>
        <rFont val="TH SarabunPSK"/>
        <family val="2"/>
      </rPr>
      <t>ø</t>
    </r>
    <r>
      <rPr>
        <sz val="14"/>
        <rFont val="TH SarabunPSK"/>
        <family val="2"/>
      </rPr>
      <t xml:space="preserve"> 20 มม.</t>
    </r>
  </si>
  <si>
    <t xml:space="preserve">   - เหล็กเส้นกลม Ø 6 มม.</t>
  </si>
  <si>
    <t xml:space="preserve">   - เหล็กเส้นข้ออ้อย Ø 12 มม.</t>
  </si>
  <si>
    <t xml:space="preserve">   - เหล็กเส้นข้ออ้อย Ø 16 มม.</t>
  </si>
  <si>
    <t xml:space="preserve">   - เหล็กเส้นข้ออ้อย Ø 20 มม.</t>
  </si>
  <si>
    <t xml:space="preserve"> - งานขุดดินฐานราก</t>
  </si>
  <si>
    <t xml:space="preserve"> - งานถมทรายอัดแน่น</t>
  </si>
  <si>
    <t>คำนวณราคากลางโดย     คณะกรรมการจัดทำแบบรูปรายการและกำหนดราคากลาง ตามคำสั่งจังหวัดลำพูน ที่ 1911/2564 ลงวันที่ 21 กันยายน 2564</t>
  </si>
  <si>
    <t xml:space="preserve"> - แป [/]-100x50x3.2 ม.ม.</t>
  </si>
  <si>
    <t xml:space="preserve"> - แผ่น Plate เหล็ก 0.40x0.60 ม. หนา 25 มม.</t>
  </si>
  <si>
    <t xml:space="preserve">     - ค่าแรงเชื่อมโครงสร้างเหล็ก</t>
  </si>
  <si>
    <t xml:space="preserve">     - ทาสีกันสนิม</t>
  </si>
  <si>
    <t xml:space="preserve"> - C-150x75x50x3.2 ม.ม.</t>
  </si>
  <si>
    <t xml:space="preserve"> - หลังคาเหล็กรีดลอน (Metal Sheet ) ความหนาไม่น้อยกว่า 0.40 มม.</t>
  </si>
  <si>
    <t xml:space="preserve"> - งาน Flashing ปิดเชิงชายและด้านข้าง</t>
  </si>
  <si>
    <t xml:space="preserve">    - งานทาสีน้ำมัน</t>
  </si>
  <si>
    <t xml:space="preserve"> - แผ่นเหล็ก 1.20x2.40 ม. หนา 9 มม.</t>
  </si>
  <si>
    <t>งานก่อสร้างอาคารจอดรถยนต์ รูปแบบที่ (2) จำนวน 1 หลัง</t>
  </si>
  <si>
    <t>งานก่อสร้างอาคารจอดรถยนต์ รูปแบบที่ (3) จำนวน 1 หลัง</t>
  </si>
  <si>
    <t>งานก่อสร้างอาคารจอดรถยนต์ รูปแบบที่ (4) จำนวน 1 หลัง</t>
  </si>
  <si>
    <t>งานก่อสร้างอาคารจอดรถยนต์ รูปแบบที่ (5) จำนวน 1 หลัง</t>
  </si>
  <si>
    <t>งานก่อสร้างอาคารจอดรถจักรยานยนต์ รูปแบบที่ (6) จำนวน 1 หลัง</t>
  </si>
  <si>
    <t>งานอื่นๆ</t>
  </si>
  <si>
    <t>ไม้แบบ</t>
  </si>
  <si>
    <t>.</t>
  </si>
  <si>
    <t>เส้น</t>
  </si>
  <si>
    <r>
      <t xml:space="preserve"> - Bracing RB </t>
    </r>
    <r>
      <rPr>
        <sz val="18"/>
        <rFont val="TH SarabunPSK"/>
        <family val="2"/>
      </rPr>
      <t>ø</t>
    </r>
    <r>
      <rPr>
        <sz val="14"/>
        <rFont val="TH SarabunPSK"/>
        <family val="2"/>
      </rPr>
      <t xml:space="preserve"> 12 มม. พร้อมเกลียวเร่ง</t>
    </r>
  </si>
  <si>
    <r>
      <t xml:space="preserve"> - Sag rod RB </t>
    </r>
    <r>
      <rPr>
        <sz val="18"/>
        <rFont val="TH SarabunPSK"/>
        <family val="2"/>
      </rPr>
      <t>ø</t>
    </r>
    <r>
      <rPr>
        <sz val="14"/>
        <rFont val="TH SarabunPSK"/>
        <family val="2"/>
      </rPr>
      <t xml:space="preserve"> 12 มม.</t>
    </r>
  </si>
  <si>
    <t xml:space="preserve">   ขนาด 1x36 วัตต์ พร้อมติดตั้งอุปกรณ์สายไฟ ท่อร้อยสาย และ</t>
  </si>
  <si>
    <t xml:space="preserve">   อุปกรณ์ประกอบอี่น ๆ</t>
  </si>
  <si>
    <t xml:space="preserve">    - ลวดผูกเหล็ก</t>
  </si>
  <si>
    <t xml:space="preserve">    - แบบหล่อคอนกรีต (คิด 60 %)</t>
  </si>
  <si>
    <t xml:space="preserve">   - ไม้เคร่าว (คิด 30 % ของไม้แบบ)</t>
  </si>
  <si>
    <t xml:space="preserve">    - ค่าแรงไม้แบบ</t>
  </si>
  <si>
    <t xml:space="preserve">    - ตะปู</t>
  </si>
  <si>
    <t xml:space="preserve"> - งานคอนกรีตโครงสร้าง (คอนกรีตสำเร็จรูป fc'=280 ksc. Cubes)</t>
  </si>
  <si>
    <t>รวมค่าวัสดุและค่าแรงงาน</t>
  </si>
  <si>
    <t xml:space="preserve"> </t>
  </si>
  <si>
    <t xml:space="preserve">               ลงชื่อ……….……..…...…..…………..……………….  ประธานกรรมการ</t>
  </si>
  <si>
    <t xml:space="preserve">                สำนักงานโยธาธิการและผังเมืองจังหวัดลำพูน</t>
  </si>
  <si>
    <t xml:space="preserve">  ลงชื่อ……………..………………...………………….  กรรมการ</t>
  </si>
  <si>
    <t xml:space="preserve">                     ลงชื่อ……………..………………...………………….  กรรมการ</t>
  </si>
  <si>
    <t>Lot</t>
  </si>
  <si>
    <t xml:space="preserve">   - IEC 01 2.5 SQ.MM.</t>
  </si>
  <si>
    <t xml:space="preserve">   - ACCESSORIES</t>
  </si>
  <si>
    <t>ลิตร</t>
  </si>
  <si>
    <t xml:space="preserve"> - โคมไฟชนิดกันน้ำ พร้อมหลอด LED T8 ขนาด 1x20 วัตต์ </t>
  </si>
  <si>
    <t xml:space="preserve">   - EMT 3/4" (20 mm.)</t>
  </si>
  <si>
    <t xml:space="preserve">   - NYY 2x2.5 SQ.MM./G 2.5</t>
  </si>
  <si>
    <t xml:space="preserve">   - เหล็กเส้นกลม RB Ø 12 มม.</t>
  </si>
  <si>
    <t>งานระบบไฟฟ้าภายนอก</t>
  </si>
  <si>
    <t xml:space="preserve">   - NYY 4x6 SQ.MM./G 4</t>
  </si>
  <si>
    <t xml:space="preserve">   - HDPE 1 1/4" (32 mm.) PN10</t>
  </si>
  <si>
    <t>จุด</t>
  </si>
  <si>
    <t xml:space="preserve">   - เจาะสำรวจชั้นดิน (BORING TEST)</t>
  </si>
  <si>
    <t xml:space="preserve">   - งานรางน้ำสังกะสี เบอร์ 28</t>
  </si>
  <si>
    <t xml:space="preserve">   - งานท่อระบายน้ำสังกะสี เบอร์ 28 ขนาด 3 นิ้ว</t>
  </si>
  <si>
    <t xml:space="preserve">   - งานหยอดยางมะตอย</t>
  </si>
  <si>
    <t xml:space="preserve">   -  Load Center 24 ช่อง (LC) (ชนิดกันน้ำ) พร้อมลูกเซอร์กิต </t>
  </si>
  <si>
    <t xml:space="preserve">   - HDPE 3/4" (20 mm.) PN6</t>
  </si>
  <si>
    <t xml:space="preserve">   - งานซ่อมแซมขอบคันหินเดิม</t>
  </si>
  <si>
    <t>หน่วยงานออกแบบแปลนและรายการ  สำนักงานโยธาธิการและผังเมืองจังหวัดลำพูน</t>
  </si>
  <si>
    <t>รวมค่าก่อสร้างทั้งโครงการ/งานก่อสร้าง ทั้งหมด</t>
  </si>
  <si>
    <t xml:space="preserve"> - งานคอนกรีตโครงสร้าง (คอนกรีตสำเร็จรูป fc'=240 ksc. Cubes)</t>
  </si>
  <si>
    <t xml:space="preserve">   - งานเทคอนกรีตซ่อมพื้นผิวเดิม (คอนกรีตสำเร็จรูป fc'=240 ksc. Cubes)</t>
  </si>
  <si>
    <t>งานก่อสร้างอาคารจอดรถยนต์ รูปแบบที่ (1)</t>
  </si>
  <si>
    <t>งานก่อสร้างอาคารจอดรถจักรยานยนต์ รูปแบบที่ (6)  ต่อ 1 หลัง</t>
  </si>
  <si>
    <t>งานก่อสร้างอาคารจอดรถยนต์ รูปแบบที่ (1) ต่อ 1 หลัง</t>
  </si>
  <si>
    <t>งานก่อสร้างอาคารจอดรถยนต์ รูปแบบที่ (2) ต่อ 1 หลัง</t>
  </si>
  <si>
    <t>งานก่อสร้างอาคารจอดรถยนต์ รูปแบบที่ (3) ต่อ 1 หลัง</t>
  </si>
  <si>
    <t>งานก่อสร้างอาคารจอดรถยนต์ รูปแบบที่ (4) ต่อ 1 หลัง</t>
  </si>
  <si>
    <t>งานก่อสร้างอาคารจอดรถยนต์ รูปแบบที่ (5) ต่อ 1 หลัง</t>
  </si>
  <si>
    <t xml:space="preserve">   - ไม้คร่าว (คิด 30 % ของไม้แบบ)</t>
  </si>
  <si>
    <t>คำนวณราคากลาง เมื่อวันที่  29  เดือน พฤศจิกายน  พ.ศ. 2564</t>
  </si>
  <si>
    <t xml:space="preserve"> คณะกรรมการจัดทำแบบรูปรายการและกำหนดราคากลาง ตามคำสั่งจังหวัดลำพูน ที่ 1902/2564 ลงวันที่ 21 กันยายน 2564</t>
  </si>
  <si>
    <t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t>
  </si>
  <si>
    <t>รายการประมาณราคางานก่อสร้าง    โครงการก่อสร้างพระบรมราชานุสาวรีย์ รัชการที่ 5</t>
  </si>
  <si>
    <t>คาน</t>
  </si>
  <si>
    <t xml:space="preserve"> - F1 พื้นปูกระเบื้องแกรนิตสีเทาพนมสารคาม</t>
  </si>
  <si>
    <t xml:space="preserve"> - F2 พื้นปูหินอ่อนสีขาวพรานกระต่าย</t>
  </si>
  <si>
    <t xml:space="preserve"> - F3 พื้นปูกระเบื้องคอนกรีต</t>
  </si>
  <si>
    <t xml:space="preserve"> - W2 ผนังบุหินอ่อนหินอ่อนสีขาวพรานกระต่าย</t>
  </si>
  <si>
    <t xml:space="preserve"> - W1 ผนังกระเบื้องแกรนิตสีเทาพนมสารคาม</t>
  </si>
  <si>
    <t xml:space="preserve">   - เหล็กเส้นกลม Ø 9 มม.</t>
  </si>
  <si>
    <t>cc</t>
  </si>
  <si>
    <t>rb6</t>
  </si>
  <si>
    <t>db12</t>
  </si>
  <si>
    <t>rb9</t>
  </si>
  <si>
    <t>db16</t>
  </si>
  <si>
    <t xml:space="preserve"> - ผนังก่ออิฐมอญเต็มแผ่น</t>
  </si>
  <si>
    <t xml:space="preserve"> - ฉาบปูนเรียบผนัง</t>
  </si>
  <si>
    <t xml:space="preserve"> - W3 ผนังบุกรวดล้าง</t>
  </si>
  <si>
    <t xml:space="preserve"> - F4 พื้นปูกรวดล้าง</t>
  </si>
  <si>
    <t>รวมค่าแรงติดตั้ง</t>
  </si>
  <si>
    <t xml:space="preserve"> - ทาสีผนัง สีน้ำอะคลิลิค</t>
  </si>
  <si>
    <t xml:space="preserve">                             (นายพิชิต อนุกูล)</t>
  </si>
  <si>
    <t xml:space="preserve">                              นายช่างโยธาชำนาญาน</t>
  </si>
  <si>
    <t xml:space="preserve">               (นายพงษ์เทพ มนัสตรง)</t>
  </si>
  <si>
    <t xml:space="preserve">                                (นายธนันธร  ทองพันธุ์)</t>
  </si>
  <si>
    <t xml:space="preserve">       ประธานสภาวัฒนธรรมจังหวัดลำพูน</t>
  </si>
  <si>
    <t xml:space="preserve">                                    พนักงานสถาปนิก</t>
  </si>
  <si>
    <t xml:space="preserve">            สภาวัฒนธรรมจังหวัดลำพูน</t>
  </si>
  <si>
    <t xml:space="preserve">                   สำนักงานโยธาธิการและผังเมืองจังหวัดลำพูน</t>
  </si>
  <si>
    <t>ยผจ.ลพ. 02/2565</t>
  </si>
  <si>
    <t xml:space="preserve">   - เหล็ก Wire mesh Ø 4 มม. @ 0.20 m#</t>
  </si>
  <si>
    <t xml:space="preserve">    - แบบหล่อคอนกรีต (คิด 50 %)</t>
  </si>
  <si>
    <t>ลบ พื้นs1 หายไป 5 ซม</t>
  </si>
  <si>
    <t>ลบ พื้นs1</t>
  </si>
  <si>
    <t>เฉพาะโครงสร้าง</t>
  </si>
  <si>
    <t>งาน</t>
  </si>
  <si>
    <t>งานติดตั้งโคมไฟแสงสว่าง</t>
  </si>
  <si>
    <t xml:space="preserve">  - งานติดตั้งและทดสอบระบบไฟฟ้าแสงสว่าง</t>
  </si>
  <si>
    <t xml:space="preserve"> - รูปหล่อพระบรมรูปรัชกาลที่ 5 ปั้นหล่อโลหะ ขนาด 2 เท่าขององค์จริง</t>
  </si>
  <si>
    <t>(รวมค่าแรง)</t>
  </si>
  <si>
    <t xml:space="preserve"> - W4 ผนังบุกระเบื้องโมเสคสีขาว</t>
  </si>
  <si>
    <t xml:space="preserve"> - งานขุดดินดิมกลับ</t>
  </si>
  <si>
    <t xml:space="preserve">  - โคมไฟฝังบันได หลอด LED ความสว่าง 3 W มาตรฐาน IP65</t>
  </si>
  <si>
    <t>ก่อสร้างพระบรมราชานุสาวรีย์ รัชกาลที่ 5</t>
  </si>
  <si>
    <t xml:space="preserve">                              นายช่างโยธาชำนาญงาน</t>
  </si>
  <si>
    <t>งานครุภัณฑ์</t>
  </si>
  <si>
    <t>ราคาครุภัณฑ์จัดซื้อ</t>
  </si>
  <si>
    <t>ราคาครุภัณฑ์จัดจ้าง</t>
  </si>
  <si>
    <t>แบบสรุปราคากลางงานก่อสร้างอาคาร</t>
  </si>
  <si>
    <t>รายการค่างานราคากลางงานก่อสร้าง    โครงการก่อสร้างพระบรมราชานุสาวรีย์ รัชกาลที่ 5</t>
  </si>
  <si>
    <t>งานก่อสร้างฐานอนุสาวรีย์</t>
  </si>
  <si>
    <t>ข.</t>
  </si>
  <si>
    <t>งานก่อสร้างฉากหลังอนุสาวรีย์</t>
  </si>
  <si>
    <t>ก่ออิฐฉากหลัง</t>
  </si>
  <si>
    <t>งานวิศวกรรมโครงสร้างฉากหลัง</t>
  </si>
  <si>
    <t>งานสถาปัตยกรรมฉากหลัง</t>
  </si>
  <si>
    <t>คำนวณราคากลาง เมื่อวันที่  24 เดือน มกราคม  พ.ศ.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</si>
</sst>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0.00000"/>
    <numFmt numFmtId="190" formatCode="#,##0.0000"/>
    <numFmt numFmtId="191" formatCode="0.0000"/>
    <numFmt numFmtId="193" formatCode="_-* #,##0.00_-;\-* #,##0.00_-;_-* &quot;-&quot;??_-;_-@"/>
    <numFmt numFmtId="194" formatCode="_-* #,##0_-;\-* #,##0_-;_-* &quot;-&quot;??_-;_-@"/>
    <numFmt numFmtId="195" formatCode="_-* #,##0_-;\-* #,##0_-;_-* &quot;-&quot;_-;_-@"/>
    <numFmt numFmtId="196" formatCode="0.0"/>
  </numFmts>
  <fonts count="26" x14ac:knownFonts="1">
    <font>
      <sz val="14"/>
      <name val="Cordia New"/>
      <charset val="222"/>
    </font>
    <font>
      <sz val="14"/>
      <name val="Cordia New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name val="Cordia New"/>
      <family val="2"/>
    </font>
    <font>
      <sz val="14"/>
      <color theme="0"/>
      <name val="TH SarabunPSK"/>
      <family val="2"/>
    </font>
    <font>
      <sz val="14"/>
      <name val="AngsanaUPC"/>
      <family val="1"/>
      <charset val="222"/>
    </font>
    <font>
      <sz val="13"/>
      <name val="AngsanaUPC"/>
      <family val="1"/>
      <charset val="222"/>
    </font>
    <font>
      <b/>
      <sz val="13"/>
      <name val="AngsanaUPC"/>
      <family val="1"/>
      <charset val="222"/>
    </font>
    <font>
      <u/>
      <sz val="14"/>
      <name val="TH SarabunPSK"/>
      <family val="2"/>
    </font>
    <font>
      <sz val="12"/>
      <name val="AngsanaUPC"/>
      <family val="1"/>
    </font>
    <font>
      <sz val="12"/>
      <color indexed="12"/>
      <name val="AngsanaUPC"/>
      <family val="1"/>
    </font>
    <font>
      <sz val="12"/>
      <color indexed="10"/>
      <name val="AngsanaUPC"/>
      <family val="1"/>
    </font>
    <font>
      <b/>
      <u/>
      <sz val="14"/>
      <name val="AngsanaUPC"/>
      <family val="1"/>
      <charset val="222"/>
    </font>
    <font>
      <b/>
      <sz val="13"/>
      <color indexed="10"/>
      <name val="AngsanaUPC"/>
      <family val="1"/>
      <charset val="222"/>
    </font>
    <font>
      <b/>
      <u/>
      <sz val="16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8"/>
      <name val="TH SarabunPSK"/>
      <family val="2"/>
    </font>
    <font>
      <sz val="14"/>
      <color rgb="FFFF0000"/>
      <name val="TH SarabunPSK"/>
      <family val="2"/>
    </font>
    <font>
      <sz val="11"/>
      <color rgb="FF000000"/>
      <name val="Tahoma"/>
      <family val="2"/>
    </font>
    <font>
      <sz val="14"/>
      <color theme="1"/>
      <name val="TH SarabunPSK"/>
      <family val="2"/>
    </font>
    <font>
      <sz val="9"/>
      <color indexed="81"/>
      <name val="Tahoma"/>
      <family val="2"/>
    </font>
    <font>
      <sz val="14"/>
      <name val="TH SarabunPSK"/>
      <family val="2"/>
      <charset val="222"/>
    </font>
    <font>
      <b/>
      <sz val="13"/>
      <name val="TH SarabunPSK"/>
      <family val="2"/>
    </font>
    <font>
      <b/>
      <sz val="14"/>
      <name val="Cordia New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0" fillId="0" borderId="0"/>
    <xf numFmtId="0" fontId="1" fillId="0" borderId="0"/>
  </cellStyleXfs>
  <cellXfs count="422">
    <xf numFmtId="0" fontId="0" fillId="0" borderId="0" xfId="0"/>
    <xf numFmtId="0" fontId="3" fillId="0" borderId="0" xfId="0" applyFont="1"/>
    <xf numFmtId="0" fontId="3" fillId="0" borderId="0" xfId="0" applyFont="1" applyBorder="1"/>
    <xf numFmtId="0" fontId="2" fillId="0" borderId="3" xfId="0" applyFont="1" applyBorder="1" applyAlignment="1">
      <alignment horizontal="center"/>
    </xf>
    <xf numFmtId="0" fontId="3" fillId="0" borderId="0" xfId="2" applyFont="1"/>
    <xf numFmtId="4" fontId="3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43" fontId="3" fillId="0" borderId="4" xfId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43" fontId="3" fillId="0" borderId="2" xfId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3" fontId="3" fillId="0" borderId="3" xfId="1" applyFont="1" applyBorder="1" applyAlignment="1">
      <alignment horizontal="center" vertical="center"/>
    </xf>
    <xf numFmtId="43" fontId="2" fillId="0" borderId="3" xfId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3" fontId="3" fillId="0" borderId="1" xfId="1" applyFont="1" applyBorder="1" applyAlignment="1">
      <alignment horizontal="center"/>
    </xf>
    <xf numFmtId="43" fontId="3" fillId="0" borderId="1" xfId="1" applyFont="1" applyBorder="1" applyAlignment="1">
      <alignment horizontal="center" vertical="center"/>
    </xf>
    <xf numFmtId="43" fontId="3" fillId="0" borderId="4" xfId="1" applyNumberFormat="1" applyFont="1" applyBorder="1" applyAlignment="1">
      <alignment horizontal="center" vertical="center"/>
    </xf>
    <xf numFmtId="43" fontId="3" fillId="0" borderId="2" xfId="1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6" fillId="0" borderId="0" xfId="4" applyFont="1"/>
    <xf numFmtId="0" fontId="3" fillId="0" borderId="6" xfId="3" applyFont="1" applyBorder="1"/>
    <xf numFmtId="0" fontId="7" fillId="0" borderId="0" xfId="4" applyFont="1"/>
    <xf numFmtId="0" fontId="3" fillId="0" borderId="7" xfId="3" applyFont="1" applyBorder="1"/>
    <xf numFmtId="0" fontId="2" fillId="0" borderId="3" xfId="3" applyFont="1" applyBorder="1" applyAlignment="1">
      <alignment horizontal="center" vertical="top"/>
    </xf>
    <xf numFmtId="0" fontId="2" fillId="0" borderId="3" xfId="3" applyFont="1" applyBorder="1" applyAlignment="1">
      <alignment horizontal="center" vertical="top" wrapText="1"/>
    </xf>
    <xf numFmtId="0" fontId="8" fillId="0" borderId="0" xfId="4" applyFont="1" applyAlignment="1">
      <alignment vertical="top"/>
    </xf>
    <xf numFmtId="0" fontId="2" fillId="0" borderId="10" xfId="3" applyFont="1" applyBorder="1" applyAlignment="1">
      <alignment horizontal="center"/>
    </xf>
    <xf numFmtId="0" fontId="2" fillId="0" borderId="8" xfId="3" applyFont="1" applyBorder="1"/>
    <xf numFmtId="0" fontId="2" fillId="0" borderId="7" xfId="3" applyFont="1" applyBorder="1"/>
    <xf numFmtId="0" fontId="3" fillId="0" borderId="11" xfId="3" applyFont="1" applyBorder="1"/>
    <xf numFmtId="0" fontId="3" fillId="0" borderId="3" xfId="3" applyFont="1" applyBorder="1" applyAlignment="1">
      <alignment horizontal="right"/>
    </xf>
    <xf numFmtId="4" fontId="2" fillId="0" borderId="10" xfId="3" applyNumberFormat="1" applyFont="1" applyBorder="1" applyAlignment="1">
      <alignment horizontal="right"/>
    </xf>
    <xf numFmtId="0" fontId="3" fillId="0" borderId="10" xfId="3" applyFont="1" applyBorder="1"/>
    <xf numFmtId="4" fontId="7" fillId="0" borderId="0" xfId="4" applyNumberFormat="1" applyFont="1"/>
    <xf numFmtId="0" fontId="3" fillId="0" borderId="3" xfId="3" applyFont="1" applyBorder="1" applyAlignment="1">
      <alignment horizontal="center"/>
    </xf>
    <xf numFmtId="3" fontId="3" fillId="0" borderId="3" xfId="3" applyNumberFormat="1" applyFont="1" applyBorder="1" applyAlignment="1">
      <alignment horizontal="right"/>
    </xf>
    <xf numFmtId="0" fontId="3" fillId="0" borderId="3" xfId="3" applyFont="1" applyBorder="1"/>
    <xf numFmtId="10" fontId="3" fillId="0" borderId="11" xfId="3" applyNumberFormat="1" applyFont="1" applyBorder="1" applyAlignment="1">
      <alignment horizontal="center"/>
    </xf>
    <xf numFmtId="0" fontId="3" fillId="0" borderId="8" xfId="3" applyFont="1" applyBorder="1"/>
    <xf numFmtId="10" fontId="3" fillId="0" borderId="9" xfId="3" applyNumberFormat="1" applyFont="1" applyBorder="1" applyAlignment="1">
      <alignment horizontal="center"/>
    </xf>
    <xf numFmtId="0" fontId="3" fillId="0" borderId="10" xfId="3" applyFont="1" applyBorder="1" applyAlignment="1">
      <alignment horizontal="center"/>
    </xf>
    <xf numFmtId="3" fontId="3" fillId="0" borderId="7" xfId="3" applyNumberFormat="1" applyFont="1" applyBorder="1" applyAlignment="1">
      <alignment horizontal="right"/>
    </xf>
    <xf numFmtId="0" fontId="3" fillId="0" borderId="11" xfId="3" applyFont="1" applyBorder="1" applyAlignment="1">
      <alignment horizontal="right"/>
    </xf>
    <xf numFmtId="43" fontId="7" fillId="0" borderId="0" xfId="4" applyNumberFormat="1" applyFont="1"/>
    <xf numFmtId="0" fontId="3" fillId="0" borderId="2" xfId="3" applyFont="1" applyBorder="1" applyAlignment="1">
      <alignment horizontal="center"/>
    </xf>
    <xf numFmtId="0" fontId="3" fillId="0" borderId="0" xfId="3" applyFont="1" applyBorder="1"/>
    <xf numFmtId="3" fontId="3" fillId="0" borderId="0" xfId="3" applyNumberFormat="1" applyFont="1" applyBorder="1" applyAlignment="1">
      <alignment horizontal="right"/>
    </xf>
    <xf numFmtId="0" fontId="3" fillId="0" borderId="12" xfId="3" applyFont="1" applyBorder="1" applyAlignment="1">
      <alignment horizontal="right"/>
    </xf>
    <xf numFmtId="4" fontId="2" fillId="0" borderId="2" xfId="3" applyNumberFormat="1" applyFont="1" applyBorder="1" applyAlignment="1">
      <alignment horizontal="right"/>
    </xf>
    <xf numFmtId="0" fontId="3" fillId="0" borderId="2" xfId="3" applyFont="1" applyBorder="1"/>
    <xf numFmtId="0" fontId="3" fillId="0" borderId="1" xfId="3" applyFont="1" applyBorder="1" applyAlignment="1">
      <alignment horizontal="center"/>
    </xf>
    <xf numFmtId="0" fontId="3" fillId="0" borderId="5" xfId="3" applyFont="1" applyBorder="1"/>
    <xf numFmtId="0" fontId="7" fillId="0" borderId="8" xfId="4" applyFont="1" applyBorder="1"/>
    <xf numFmtId="0" fontId="3" fillId="0" borderId="13" xfId="3" applyFont="1" applyBorder="1" applyAlignment="1">
      <alignment horizontal="right"/>
    </xf>
    <xf numFmtId="0" fontId="3" fillId="0" borderId="1" xfId="3" applyFont="1" applyBorder="1"/>
    <xf numFmtId="43" fontId="3" fillId="0" borderId="8" xfId="5" applyFont="1" applyBorder="1"/>
    <xf numFmtId="0" fontId="3" fillId="0" borderId="8" xfId="3" applyFont="1" applyBorder="1" applyAlignment="1">
      <alignment horizontal="right"/>
    </xf>
    <xf numFmtId="3" fontId="3" fillId="0" borderId="8" xfId="3" applyNumberFormat="1" applyFont="1" applyBorder="1" applyAlignment="1">
      <alignment horizontal="right"/>
    </xf>
    <xf numFmtId="0" fontId="3" fillId="0" borderId="9" xfId="3" applyFont="1" applyBorder="1"/>
    <xf numFmtId="0" fontId="3" fillId="0" borderId="0" xfId="3" applyFont="1" applyBorder="1" applyAlignment="1">
      <alignment horizontal="center"/>
    </xf>
    <xf numFmtId="43" fontId="3" fillId="0" borderId="0" xfId="5" applyFont="1" applyBorder="1"/>
    <xf numFmtId="0" fontId="3" fillId="0" borderId="0" xfId="3" applyFont="1" applyBorder="1" applyAlignment="1">
      <alignment horizontal="right"/>
    </xf>
    <xf numFmtId="0" fontId="3" fillId="0" borderId="0" xfId="3" applyFont="1"/>
    <xf numFmtId="0" fontId="10" fillId="2" borderId="14" xfId="4" applyFont="1" applyFill="1" applyBorder="1"/>
    <xf numFmtId="0" fontId="10" fillId="2" borderId="0" xfId="4" applyFont="1" applyFill="1" applyBorder="1"/>
    <xf numFmtId="0" fontId="10" fillId="0" borderId="0" xfId="4" applyFont="1" applyBorder="1"/>
    <xf numFmtId="0" fontId="10" fillId="0" borderId="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0" fontId="10" fillId="0" borderId="14" xfId="4" applyFont="1" applyBorder="1"/>
    <xf numFmtId="187" fontId="11" fillId="0" borderId="0" xfId="6" applyNumberFormat="1" applyFont="1"/>
    <xf numFmtId="188" fontId="11" fillId="0" borderId="0" xfId="6" applyNumberFormat="1" applyFont="1" applyBorder="1"/>
    <xf numFmtId="0" fontId="10" fillId="0" borderId="15" xfId="4" applyFont="1" applyBorder="1"/>
    <xf numFmtId="0" fontId="10" fillId="0" borderId="14" xfId="4" quotePrefix="1" applyFont="1" applyBorder="1" applyAlignment="1">
      <alignment horizontal="left"/>
    </xf>
    <xf numFmtId="0" fontId="10" fillId="0" borderId="16" xfId="4" quotePrefix="1" applyFont="1" applyBorder="1" applyAlignment="1">
      <alignment horizontal="left"/>
    </xf>
    <xf numFmtId="0" fontId="10" fillId="0" borderId="17" xfId="4" applyFont="1" applyBorder="1"/>
    <xf numFmtId="0" fontId="10" fillId="0" borderId="17" xfId="4" applyFont="1" applyBorder="1" applyAlignment="1">
      <alignment horizontal="center"/>
    </xf>
    <xf numFmtId="0" fontId="10" fillId="0" borderId="18" xfId="4" applyFont="1" applyBorder="1"/>
    <xf numFmtId="2" fontId="7" fillId="0" borderId="0" xfId="4" applyNumberFormat="1" applyFont="1"/>
    <xf numFmtId="43" fontId="6" fillId="0" borderId="0" xfId="4" applyNumberFormat="1" applyFont="1"/>
    <xf numFmtId="2" fontId="6" fillId="0" borderId="0" xfId="4" applyNumberFormat="1" applyFont="1"/>
    <xf numFmtId="0" fontId="5" fillId="0" borderId="0" xfId="3" applyFont="1"/>
    <xf numFmtId="4" fontId="6" fillId="0" borderId="0" xfId="4" applyNumberFormat="1" applyFont="1"/>
    <xf numFmtId="43" fontId="6" fillId="0" borderId="0" xfId="6" applyFont="1"/>
    <xf numFmtId="0" fontId="5" fillId="0" borderId="0" xfId="0" applyFont="1" applyBorder="1" applyAlignment="1">
      <alignment vertical="center"/>
    </xf>
    <xf numFmtId="0" fontId="7" fillId="0" borderId="0" xfId="7" applyFont="1"/>
    <xf numFmtId="0" fontId="6" fillId="0" borderId="0" xfId="4" applyFont="1" applyBorder="1" applyAlignment="1">
      <alignment vertical="center"/>
    </xf>
    <xf numFmtId="0" fontId="6" fillId="0" borderId="0" xfId="7" applyFont="1"/>
    <xf numFmtId="0" fontId="13" fillId="0" borderId="0" xfId="7" applyFont="1"/>
    <xf numFmtId="0" fontId="7" fillId="0" borderId="0" xfId="4" applyFont="1" applyBorder="1" applyAlignment="1">
      <alignment vertical="center"/>
    </xf>
    <xf numFmtId="0" fontId="6" fillId="0" borderId="0" xfId="8" applyFont="1"/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indent="2"/>
    </xf>
    <xf numFmtId="0" fontId="2" fillId="0" borderId="4" xfId="0" applyFont="1" applyBorder="1" applyAlignment="1">
      <alignment horizontal="center"/>
    </xf>
    <xf numFmtId="0" fontId="3" fillId="0" borderId="2" xfId="0" applyFont="1" applyBorder="1" applyAlignment="1">
      <alignment horizontal="left" vertical="center" indent="2"/>
    </xf>
    <xf numFmtId="0" fontId="6" fillId="0" borderId="0" xfId="10" applyFont="1"/>
    <xf numFmtId="0" fontId="3" fillId="0" borderId="6" xfId="9" applyFont="1" applyBorder="1"/>
    <xf numFmtId="0" fontId="7" fillId="0" borderId="0" xfId="10" applyFont="1"/>
    <xf numFmtId="0" fontId="3" fillId="0" borderId="6" xfId="9" applyFont="1" applyBorder="1" applyAlignment="1">
      <alignment horizontal="right"/>
    </xf>
    <xf numFmtId="0" fontId="3" fillId="0" borderId="6" xfId="9" applyFont="1" applyBorder="1" applyAlignment="1">
      <alignment horizontal="center"/>
    </xf>
    <xf numFmtId="0" fontId="2" fillId="0" borderId="3" xfId="9" applyFont="1" applyBorder="1" applyAlignment="1">
      <alignment horizontal="center" vertical="top"/>
    </xf>
    <xf numFmtId="0" fontId="8" fillId="0" borderId="0" xfId="10" applyFont="1" applyAlignment="1">
      <alignment vertical="top"/>
    </xf>
    <xf numFmtId="0" fontId="2" fillId="0" borderId="10" xfId="9" applyFont="1" applyBorder="1" applyAlignment="1">
      <alignment horizontal="center"/>
    </xf>
    <xf numFmtId="0" fontId="3" fillId="0" borderId="10" xfId="9" applyFont="1" applyBorder="1"/>
    <xf numFmtId="4" fontId="7" fillId="0" borderId="0" xfId="10" applyNumberFormat="1" applyFont="1"/>
    <xf numFmtId="0" fontId="3" fillId="0" borderId="3" xfId="9" applyFont="1" applyBorder="1" applyAlignment="1">
      <alignment horizontal="center"/>
    </xf>
    <xf numFmtId="0" fontId="3" fillId="0" borderId="3" xfId="9" applyFont="1" applyBorder="1"/>
    <xf numFmtId="43" fontId="7" fillId="0" borderId="0" xfId="10" applyNumberFormat="1" applyFont="1"/>
    <xf numFmtId="0" fontId="3" fillId="0" borderId="5" xfId="9" applyFont="1" applyBorder="1" applyAlignment="1">
      <alignment vertical="center"/>
    </xf>
    <xf numFmtId="0" fontId="7" fillId="0" borderId="5" xfId="10" applyFont="1" applyBorder="1"/>
    <xf numFmtId="0" fontId="10" fillId="2" borderId="14" xfId="10" applyFont="1" applyFill="1" applyBorder="1"/>
    <xf numFmtId="0" fontId="10" fillId="2" borderId="0" xfId="10" applyFont="1" applyFill="1" applyBorder="1"/>
    <xf numFmtId="0" fontId="10" fillId="0" borderId="0" xfId="10" applyFont="1" applyBorder="1"/>
    <xf numFmtId="0" fontId="10" fillId="0" borderId="0" xfId="10" applyFont="1" applyBorder="1" applyAlignment="1">
      <alignment horizontal="center"/>
    </xf>
    <xf numFmtId="0" fontId="10" fillId="0" borderId="15" xfId="10" applyFont="1" applyBorder="1" applyAlignment="1">
      <alignment horizontal="center"/>
    </xf>
    <xf numFmtId="0" fontId="10" fillId="0" borderId="14" xfId="10" applyFont="1" applyBorder="1"/>
    <xf numFmtId="187" fontId="11" fillId="0" borderId="0" xfId="12" applyNumberFormat="1" applyFont="1"/>
    <xf numFmtId="188" fontId="11" fillId="0" borderId="0" xfId="12" applyNumberFormat="1" applyFont="1" applyBorder="1"/>
    <xf numFmtId="0" fontId="11" fillId="0" borderId="0" xfId="10" applyFont="1" applyBorder="1"/>
    <xf numFmtId="0" fontId="10" fillId="0" borderId="15" xfId="10" applyFont="1" applyBorder="1"/>
    <xf numFmtId="0" fontId="10" fillId="0" borderId="14" xfId="10" quotePrefix="1" applyFont="1" applyBorder="1" applyAlignment="1">
      <alignment horizontal="left"/>
    </xf>
    <xf numFmtId="0" fontId="10" fillId="0" borderId="16" xfId="10" quotePrefix="1" applyFont="1" applyBorder="1" applyAlignment="1">
      <alignment horizontal="left"/>
    </xf>
    <xf numFmtId="0" fontId="10" fillId="0" borderId="17" xfId="10" applyFont="1" applyBorder="1"/>
    <xf numFmtId="0" fontId="10" fillId="0" borderId="17" xfId="10" applyFont="1" applyBorder="1" applyAlignment="1">
      <alignment horizontal="center"/>
    </xf>
    <xf numFmtId="189" fontId="12" fillId="0" borderId="17" xfId="10" applyNumberFormat="1" applyFont="1" applyBorder="1"/>
    <xf numFmtId="0" fontId="10" fillId="0" borderId="18" xfId="10" applyFont="1" applyBorder="1"/>
    <xf numFmtId="43" fontId="7" fillId="0" borderId="2" xfId="10" applyNumberFormat="1" applyFont="1" applyBorder="1"/>
    <xf numFmtId="2" fontId="7" fillId="0" borderId="0" xfId="10" applyNumberFormat="1" applyFont="1"/>
    <xf numFmtId="43" fontId="6" fillId="0" borderId="0" xfId="10" applyNumberFormat="1" applyFont="1"/>
    <xf numFmtId="2" fontId="6" fillId="0" borderId="0" xfId="10" applyNumberFormat="1" applyFont="1"/>
    <xf numFmtId="43" fontId="6" fillId="0" borderId="2" xfId="10" applyNumberFormat="1" applyFont="1" applyBorder="1"/>
    <xf numFmtId="4" fontId="6" fillId="0" borderId="0" xfId="10" applyNumberFormat="1" applyFont="1"/>
    <xf numFmtId="4" fontId="6" fillId="0" borderId="2" xfId="10" applyNumberFormat="1" applyFont="1" applyBorder="1"/>
    <xf numFmtId="43" fontId="6" fillId="0" borderId="0" xfId="12" applyFont="1"/>
    <xf numFmtId="0" fontId="7" fillId="0" borderId="0" xfId="13" applyFont="1"/>
    <xf numFmtId="0" fontId="6" fillId="0" borderId="0" xfId="10" applyFont="1" applyBorder="1" applyAlignment="1">
      <alignment vertical="center"/>
    </xf>
    <xf numFmtId="0" fontId="6" fillId="0" borderId="0" xfId="13" applyFont="1"/>
    <xf numFmtId="0" fontId="13" fillId="0" borderId="0" xfId="13" applyFont="1"/>
    <xf numFmtId="0" fontId="7" fillId="0" borderId="0" xfId="10" applyFont="1" applyBorder="1" applyAlignment="1">
      <alignment vertical="center"/>
    </xf>
    <xf numFmtId="0" fontId="6" fillId="0" borderId="0" xfId="14" applyFont="1"/>
    <xf numFmtId="43" fontId="7" fillId="0" borderId="10" xfId="10" applyNumberFormat="1" applyFont="1" applyBorder="1"/>
    <xf numFmtId="4" fontId="14" fillId="0" borderId="3" xfId="10" applyNumberFormat="1" applyFont="1" applyBorder="1"/>
    <xf numFmtId="190" fontId="2" fillId="0" borderId="10" xfId="3" applyNumberFormat="1" applyFont="1" applyBorder="1" applyAlignment="1">
      <alignment horizontal="right"/>
    </xf>
    <xf numFmtId="0" fontId="2" fillId="0" borderId="4" xfId="0" applyFont="1" applyBorder="1" applyAlignment="1">
      <alignment horizontal="center" vertical="center"/>
    </xf>
    <xf numFmtId="191" fontId="11" fillId="0" borderId="0" xfId="4" applyNumberFormat="1" applyFont="1" applyBorder="1"/>
    <xf numFmtId="191" fontId="12" fillId="0" borderId="17" xfId="4" applyNumberFormat="1" applyFont="1" applyBorder="1"/>
    <xf numFmtId="0" fontId="2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indent="1"/>
    </xf>
    <xf numFmtId="43" fontId="2" fillId="0" borderId="4" xfId="1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center"/>
    </xf>
    <xf numFmtId="43" fontId="2" fillId="0" borderId="1" xfId="1" applyFont="1" applyBorder="1" applyAlignment="1">
      <alignment horizontal="center" vertical="center"/>
    </xf>
    <xf numFmtId="0" fontId="1" fillId="0" borderId="0" xfId="0" applyFont="1"/>
    <xf numFmtId="0" fontId="3" fillId="0" borderId="0" xfId="0" applyFont="1" applyAlignment="1">
      <alignment horizontal="right"/>
    </xf>
    <xf numFmtId="0" fontId="3" fillId="0" borderId="0" xfId="0" applyNumberFormat="1" applyFont="1"/>
    <xf numFmtId="0" fontId="3" fillId="0" borderId="6" xfId="3" applyFont="1" applyBorder="1" applyAlignment="1">
      <alignment horizontal="right"/>
    </xf>
    <xf numFmtId="4" fontId="2" fillId="0" borderId="1" xfId="3" applyNumberFormat="1" applyFont="1" applyBorder="1" applyAlignment="1">
      <alignment horizontal="right"/>
    </xf>
    <xf numFmtId="0" fontId="15" fillId="0" borderId="0" xfId="0" applyFont="1"/>
    <xf numFmtId="43" fontId="3" fillId="3" borderId="4" xfId="1" applyFont="1" applyFill="1" applyBorder="1" applyAlignment="1">
      <alignment horizontal="center" vertical="center"/>
    </xf>
    <xf numFmtId="0" fontId="3" fillId="0" borderId="6" xfId="3" applyFont="1" applyFill="1" applyBorder="1" applyAlignment="1">
      <alignment horizontal="center"/>
    </xf>
    <xf numFmtId="41" fontId="3" fillId="4" borderId="4" xfId="16" applyNumberFormat="1" applyFont="1" applyFill="1" applyBorder="1" applyAlignment="1"/>
    <xf numFmtId="43" fontId="3" fillId="4" borderId="4" xfId="1" applyNumberFormat="1" applyFont="1" applyFill="1" applyBorder="1" applyAlignment="1">
      <alignment horizontal="right" vertical="center"/>
    </xf>
    <xf numFmtId="41" fontId="3" fillId="4" borderId="4" xfId="16" applyNumberFormat="1" applyFont="1" applyFill="1" applyBorder="1" applyAlignment="1">
      <alignment horizontal="centerContinuous"/>
    </xf>
    <xf numFmtId="43" fontId="3" fillId="4" borderId="4" xfId="1" applyFont="1" applyFill="1" applyBorder="1"/>
    <xf numFmtId="43" fontId="3" fillId="4" borderId="23" xfId="1" applyFont="1" applyFill="1" applyBorder="1"/>
    <xf numFmtId="0" fontId="3" fillId="0" borderId="23" xfId="0" applyFont="1" applyFill="1" applyBorder="1" applyAlignment="1">
      <alignment vertical="center"/>
    </xf>
    <xf numFmtId="43" fontId="3" fillId="0" borderId="19" xfId="1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43" fontId="3" fillId="0" borderId="0" xfId="1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center" indent="1"/>
    </xf>
    <xf numFmtId="43" fontId="19" fillId="0" borderId="4" xfId="1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43" fontId="19" fillId="0" borderId="4" xfId="1" applyFont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3" fillId="0" borderId="24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 indent="1"/>
    </xf>
    <xf numFmtId="0" fontId="3" fillId="0" borderId="23" xfId="0" applyFont="1" applyBorder="1" applyAlignment="1">
      <alignment horizontal="center" vertical="center"/>
    </xf>
    <xf numFmtId="43" fontId="3" fillId="0" borderId="23" xfId="1" applyFont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43" fontId="3" fillId="0" borderId="6" xfId="1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2" fillId="0" borderId="25" xfId="0" applyFont="1" applyBorder="1" applyAlignment="1">
      <alignment horizontal="center"/>
    </xf>
    <xf numFmtId="0" fontId="2" fillId="0" borderId="25" xfId="0" applyFont="1" applyBorder="1" applyAlignment="1">
      <alignment horizontal="left" vertical="center"/>
    </xf>
    <xf numFmtId="43" fontId="2" fillId="0" borderId="25" xfId="1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3" fontId="2" fillId="0" borderId="25" xfId="1" applyFont="1" applyBorder="1" applyAlignment="1">
      <alignment horizontal="center"/>
    </xf>
    <xf numFmtId="43" fontId="2" fillId="0" borderId="25" xfId="1" applyFont="1" applyBorder="1" applyAlignment="1">
      <alignment horizontal="center" vertical="center"/>
    </xf>
    <xf numFmtId="3" fontId="3" fillId="0" borderId="25" xfId="0" applyNumberFormat="1" applyFont="1" applyBorder="1" applyAlignment="1">
      <alignment horizontal="left" vertical="center"/>
    </xf>
    <xf numFmtId="43" fontId="2" fillId="0" borderId="4" xfId="1" applyFont="1" applyBorder="1" applyAlignment="1">
      <alignment horizontal="center"/>
    </xf>
    <xf numFmtId="43" fontId="2" fillId="0" borderId="4" xfId="1" applyFont="1" applyBorder="1" applyAlignment="1">
      <alignment horizontal="center" vertical="center"/>
    </xf>
    <xf numFmtId="3" fontId="3" fillId="0" borderId="23" xfId="0" applyNumberFormat="1" applyFont="1" applyBorder="1" applyAlignment="1">
      <alignment horizontal="left" vertical="center"/>
    </xf>
    <xf numFmtId="41" fontId="3" fillId="4" borderId="4" xfId="16" applyNumberFormat="1" applyFont="1" applyFill="1" applyBorder="1" applyAlignment="1">
      <alignment horizontal="center"/>
    </xf>
    <xf numFmtId="0" fontId="3" fillId="0" borderId="26" xfId="0" applyFont="1" applyBorder="1" applyAlignment="1">
      <alignment horizontal="center" vertical="center"/>
    </xf>
    <xf numFmtId="0" fontId="19" fillId="0" borderId="26" xfId="0" applyFont="1" applyBorder="1" applyAlignment="1">
      <alignment horizontal="left" vertical="center" indent="1"/>
    </xf>
    <xf numFmtId="43" fontId="19" fillId="0" borderId="26" xfId="1" applyNumberFormat="1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43" fontId="19" fillId="0" borderId="26" xfId="1" applyFont="1" applyBorder="1" applyAlignment="1">
      <alignment horizontal="center" vertical="center"/>
    </xf>
    <xf numFmtId="0" fontId="3" fillId="0" borderId="2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3" applyFont="1" applyAlignment="1"/>
    <xf numFmtId="0" fontId="3" fillId="0" borderId="0" xfId="3" applyFont="1" applyAlignment="1">
      <alignment horizontal="left"/>
    </xf>
    <xf numFmtId="0" fontId="3" fillId="0" borderId="27" xfId="17" applyFont="1" applyBorder="1"/>
    <xf numFmtId="194" fontId="3" fillId="0" borderId="27" xfId="17" applyNumberFormat="1" applyFont="1" applyBorder="1"/>
    <xf numFmtId="194" fontId="3" fillId="0" borderId="28" xfId="17" applyNumberFormat="1" applyFont="1" applyBorder="1"/>
    <xf numFmtId="195" fontId="3" fillId="0" borderId="27" xfId="17" applyNumberFormat="1" applyFont="1" applyBorder="1"/>
    <xf numFmtId="0" fontId="3" fillId="0" borderId="27" xfId="17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93" fontId="3" fillId="0" borderId="27" xfId="17" applyNumberFormat="1" applyFont="1" applyBorder="1"/>
    <xf numFmtId="0" fontId="3" fillId="0" borderId="29" xfId="17" applyFont="1" applyBorder="1"/>
    <xf numFmtId="0" fontId="3" fillId="0" borderId="4" xfId="17" applyFont="1" applyBorder="1"/>
    <xf numFmtId="194" fontId="3" fillId="0" borderId="4" xfId="17" applyNumberFormat="1" applyFont="1" applyBorder="1"/>
    <xf numFmtId="0" fontId="0" fillId="0" borderId="4" xfId="0" applyBorder="1"/>
    <xf numFmtId="193" fontId="3" fillId="0" borderId="4" xfId="17" applyNumberFormat="1" applyFont="1" applyBorder="1"/>
    <xf numFmtId="3" fontId="3" fillId="0" borderId="3" xfId="0" applyNumberFormat="1" applyFont="1" applyBorder="1" applyAlignment="1">
      <alignment horizontal="left" vertical="center"/>
    </xf>
    <xf numFmtId="43" fontId="3" fillId="0" borderId="4" xfId="1" applyFont="1" applyFill="1" applyBorder="1" applyAlignment="1">
      <alignment horizontal="center" vertical="center"/>
    </xf>
    <xf numFmtId="43" fontId="0" fillId="0" borderId="0" xfId="0" applyNumberFormat="1"/>
    <xf numFmtId="0" fontId="3" fillId="0" borderId="2" xfId="0" applyFont="1" applyBorder="1" applyAlignment="1">
      <alignment horizontal="left" vertical="center" indent="1"/>
    </xf>
    <xf numFmtId="0" fontId="3" fillId="0" borderId="10" xfId="0" applyFont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43" fontId="3" fillId="0" borderId="0" xfId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43" fontId="3" fillId="0" borderId="4" xfId="1" applyNumberFormat="1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3" fontId="3" fillId="0" borderId="24" xfId="1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43" fontId="3" fillId="0" borderId="24" xfId="1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left" vertical="center"/>
    </xf>
    <xf numFmtId="193" fontId="3" fillId="0" borderId="28" xfId="17" applyNumberFormat="1" applyFont="1" applyBorder="1"/>
    <xf numFmtId="43" fontId="3" fillId="0" borderId="4" xfId="1" applyFont="1" applyFill="1" applyBorder="1"/>
    <xf numFmtId="0" fontId="21" fillId="0" borderId="4" xfId="0" applyFont="1" applyBorder="1" applyAlignment="1">
      <alignment horizontal="center" vertical="center"/>
    </xf>
    <xf numFmtId="194" fontId="21" fillId="0" borderId="28" xfId="17" applyNumberFormat="1" applyFont="1" applyBorder="1"/>
    <xf numFmtId="193" fontId="3" fillId="0" borderId="27" xfId="17" applyNumberFormat="1" applyFont="1" applyFill="1" applyBorder="1"/>
    <xf numFmtId="194" fontId="3" fillId="0" borderId="27" xfId="17" applyNumberFormat="1" applyFont="1" applyFill="1" applyBorder="1"/>
    <xf numFmtId="194" fontId="3" fillId="0" borderId="28" xfId="17" applyNumberFormat="1" applyFont="1" applyFill="1" applyBorder="1"/>
    <xf numFmtId="43" fontId="3" fillId="0" borderId="26" xfId="1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193" fontId="3" fillId="0" borderId="29" xfId="17" applyNumberFormat="1" applyFont="1" applyFill="1" applyBorder="1"/>
    <xf numFmtId="194" fontId="3" fillId="0" borderId="29" xfId="17" applyNumberFormat="1" applyFont="1" applyFill="1" applyBorder="1"/>
    <xf numFmtId="0" fontId="3" fillId="0" borderId="4" xfId="17" applyFont="1" applyFill="1" applyBorder="1" applyAlignment="1">
      <alignment horizontal="center"/>
    </xf>
    <xf numFmtId="194" fontId="3" fillId="0" borderId="4" xfId="17" applyNumberFormat="1" applyFont="1" applyFill="1" applyBorder="1"/>
    <xf numFmtId="0" fontId="2" fillId="0" borderId="1" xfId="0" applyFont="1" applyBorder="1" applyAlignment="1">
      <alignment horizontal="center" vertical="center"/>
    </xf>
    <xf numFmtId="43" fontId="3" fillId="0" borderId="2" xfId="1" applyFont="1" applyFill="1" applyBorder="1" applyAlignment="1">
      <alignment horizontal="center" vertical="center"/>
    </xf>
    <xf numFmtId="0" fontId="0" fillId="0" borderId="24" xfId="0" applyBorder="1"/>
    <xf numFmtId="0" fontId="3" fillId="0" borderId="24" xfId="17" applyFont="1" applyBorder="1"/>
    <xf numFmtId="43" fontId="3" fillId="0" borderId="24" xfId="1" applyNumberFormat="1" applyFont="1" applyBorder="1" applyAlignment="1">
      <alignment horizontal="center" vertical="center"/>
    </xf>
    <xf numFmtId="193" fontId="3" fillId="0" borderId="24" xfId="17" applyNumberFormat="1" applyFont="1" applyBorder="1"/>
    <xf numFmtId="194" fontId="3" fillId="0" borderId="24" xfId="17" applyNumberFormat="1" applyFont="1" applyBorder="1"/>
    <xf numFmtId="43" fontId="21" fillId="0" borderId="27" xfId="1" applyFont="1" applyBorder="1"/>
    <xf numFmtId="43" fontId="3" fillId="0" borderId="0" xfId="0" applyNumberFormat="1" applyFont="1" applyBorder="1"/>
    <xf numFmtId="43" fontId="3" fillId="0" borderId="0" xfId="0" applyNumberFormat="1" applyFont="1" applyAlignment="1">
      <alignment horizontal="right"/>
    </xf>
    <xf numFmtId="43" fontId="3" fillId="0" borderId="27" xfId="17" applyNumberFormat="1" applyFont="1" applyBorder="1"/>
    <xf numFmtId="43" fontId="3" fillId="0" borderId="29" xfId="17" applyNumberFormat="1" applyFont="1" applyBorder="1"/>
    <xf numFmtId="43" fontId="3" fillId="0" borderId="4" xfId="17" applyNumberFormat="1" applyFont="1" applyBorder="1"/>
    <xf numFmtId="43" fontId="0" fillId="0" borderId="4" xfId="0" applyNumberFormat="1" applyBorder="1"/>
    <xf numFmtId="43" fontId="3" fillId="0" borderId="24" xfId="17" applyNumberFormat="1" applyFont="1" applyBorder="1"/>
    <xf numFmtId="0" fontId="3" fillId="0" borderId="19" xfId="18" applyFont="1" applyBorder="1" applyAlignment="1">
      <alignment horizontal="center" vertical="top"/>
    </xf>
    <xf numFmtId="0" fontId="3" fillId="0" borderId="19" xfId="18" applyFont="1" applyBorder="1" applyAlignment="1">
      <alignment vertical="top"/>
    </xf>
    <xf numFmtId="0" fontId="3" fillId="0" borderId="4" xfId="1" applyNumberFormat="1" applyFont="1" applyBorder="1" applyAlignment="1">
      <alignment horizontal="center" vertical="center"/>
    </xf>
    <xf numFmtId="0" fontId="3" fillId="0" borderId="6" xfId="18" applyFont="1" applyBorder="1" applyAlignment="1">
      <alignment horizontal="center" vertical="top"/>
    </xf>
    <xf numFmtId="2" fontId="3" fillId="0" borderId="6" xfId="18" applyNumberFormat="1" applyFont="1" applyBorder="1" applyAlignment="1">
      <alignment horizontal="center" vertical="top"/>
    </xf>
    <xf numFmtId="0" fontId="3" fillId="0" borderId="6" xfId="18" applyFont="1" applyBorder="1" applyAlignment="1">
      <alignment vertical="top" wrapText="1"/>
    </xf>
    <xf numFmtId="187" fontId="3" fillId="0" borderId="4" xfId="1" applyNumberFormat="1" applyFont="1" applyBorder="1" applyAlignment="1">
      <alignment vertical="center" shrinkToFit="1"/>
    </xf>
    <xf numFmtId="43" fontId="3" fillId="0" borderId="4" xfId="1" applyFont="1" applyBorder="1" applyAlignment="1">
      <alignment vertical="top" wrapText="1"/>
    </xf>
    <xf numFmtId="43" fontId="3" fillId="0" borderId="4" xfId="1" applyFont="1" applyBorder="1" applyAlignment="1">
      <alignment vertical="top" wrapText="1" shrinkToFit="1"/>
    </xf>
    <xf numFmtId="43" fontId="3" fillId="0" borderId="6" xfId="1" applyFont="1" applyBorder="1" applyAlignment="1">
      <alignment vertical="top" wrapText="1" shrinkToFit="1"/>
    </xf>
    <xf numFmtId="187" fontId="3" fillId="0" borderId="4" xfId="1" applyNumberFormat="1" applyFont="1" applyBorder="1" applyAlignment="1">
      <alignment vertical="top" wrapText="1" shrinkToFit="1"/>
    </xf>
    <xf numFmtId="0" fontId="19" fillId="0" borderId="6" xfId="0" applyFont="1" applyBorder="1" applyAlignment="1">
      <alignment vertical="top" wrapText="1"/>
    </xf>
    <xf numFmtId="0" fontId="3" fillId="0" borderId="31" xfId="18" applyFont="1" applyBorder="1" applyAlignment="1">
      <alignment vertical="top" wrapText="1" shrinkToFit="1"/>
    </xf>
    <xf numFmtId="0" fontId="3" fillId="0" borderId="31" xfId="18" applyFont="1" applyBorder="1" applyAlignment="1">
      <alignment vertical="top" wrapText="1"/>
    </xf>
    <xf numFmtId="0" fontId="3" fillId="0" borderId="26" xfId="1" applyNumberFormat="1" applyFont="1" applyBorder="1" applyAlignment="1">
      <alignment horizontal="center" vertical="center"/>
    </xf>
    <xf numFmtId="0" fontId="3" fillId="0" borderId="32" xfId="1" applyNumberFormat="1" applyFont="1" applyBorder="1" applyAlignment="1">
      <alignment horizontal="center" vertical="center" wrapText="1"/>
    </xf>
    <xf numFmtId="0" fontId="3" fillId="0" borderId="26" xfId="18" applyFont="1" applyBorder="1" applyAlignment="1">
      <alignment vertical="top" wrapText="1" shrinkToFit="1"/>
    </xf>
    <xf numFmtId="187" fontId="3" fillId="0" borderId="26" xfId="1" applyNumberFormat="1" applyFont="1" applyBorder="1" applyAlignment="1">
      <alignment vertical="center" wrapText="1" shrinkToFit="1"/>
    </xf>
    <xf numFmtId="43" fontId="3" fillId="0" borderId="26" xfId="1" applyFont="1" applyBorder="1" applyAlignment="1">
      <alignment horizontal="right" vertical="top" shrinkToFit="1"/>
    </xf>
    <xf numFmtId="43" fontId="3" fillId="0" borderId="31" xfId="1" applyNumberFormat="1" applyFont="1" applyBorder="1" applyAlignment="1">
      <alignment vertical="top" shrinkToFit="1"/>
    </xf>
    <xf numFmtId="43" fontId="3" fillId="0" borderId="31" xfId="1" applyNumberFormat="1" applyFont="1" applyBorder="1" applyAlignment="1">
      <alignment horizontal="right" vertical="top" shrinkToFit="1"/>
    </xf>
    <xf numFmtId="43" fontId="3" fillId="0" borderId="26" xfId="1" applyNumberFormat="1" applyFont="1" applyBorder="1" applyAlignment="1">
      <alignment vertical="top" shrinkToFit="1"/>
    </xf>
    <xf numFmtId="43" fontId="3" fillId="0" borderId="23" xfId="1" applyNumberFormat="1" applyFont="1" applyFill="1" applyBorder="1" applyAlignment="1">
      <alignment horizontal="center" vertical="center"/>
    </xf>
    <xf numFmtId="0" fontId="3" fillId="0" borderId="23" xfId="17" applyFont="1" applyBorder="1"/>
    <xf numFmtId="193" fontId="3" fillId="0" borderId="23" xfId="17" applyNumberFormat="1" applyFont="1" applyFill="1" applyBorder="1"/>
    <xf numFmtId="194" fontId="3" fillId="0" borderId="23" xfId="17" applyNumberFormat="1" applyFont="1" applyFill="1" applyBorder="1"/>
    <xf numFmtId="43" fontId="3" fillId="0" borderId="23" xfId="17" applyNumberFormat="1" applyFont="1" applyBorder="1"/>
    <xf numFmtId="43" fontId="3" fillId="5" borderId="4" xfId="1" applyNumberFormat="1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43" fontId="3" fillId="5" borderId="27" xfId="1" applyFont="1" applyFill="1" applyBorder="1"/>
    <xf numFmtId="43" fontId="21" fillId="5" borderId="27" xfId="1" applyFont="1" applyFill="1" applyBorder="1"/>
    <xf numFmtId="43" fontId="21" fillId="5" borderId="28" xfId="1" applyFont="1" applyFill="1" applyBorder="1"/>
    <xf numFmtId="43" fontId="3" fillId="5" borderId="27" xfId="1" applyNumberFormat="1" applyFont="1" applyFill="1" applyBorder="1"/>
    <xf numFmtId="43" fontId="3" fillId="5" borderId="28" xfId="1" applyFont="1" applyFill="1" applyBorder="1"/>
    <xf numFmtId="0" fontId="2" fillId="5" borderId="4" xfId="0" applyFont="1" applyFill="1" applyBorder="1" applyAlignment="1">
      <alignment horizontal="center" vertical="center"/>
    </xf>
    <xf numFmtId="43" fontId="3" fillId="5" borderId="4" xfId="1" applyFont="1" applyFill="1" applyBorder="1" applyAlignment="1">
      <alignment horizontal="center"/>
    </xf>
    <xf numFmtId="43" fontId="2" fillId="5" borderId="4" xfId="1" applyNumberFormat="1" applyFont="1" applyFill="1" applyBorder="1" applyAlignment="1">
      <alignment horizontal="center" vertical="center"/>
    </xf>
    <xf numFmtId="43" fontId="2" fillId="5" borderId="4" xfId="1" applyFont="1" applyFill="1" applyBorder="1" applyAlignment="1">
      <alignment horizontal="center"/>
    </xf>
    <xf numFmtId="43" fontId="3" fillId="5" borderId="4" xfId="1" applyFont="1" applyFill="1" applyBorder="1" applyAlignment="1">
      <alignment horizontal="center" vertical="center"/>
    </xf>
    <xf numFmtId="187" fontId="3" fillId="5" borderId="4" xfId="1" applyNumberFormat="1" applyFont="1" applyFill="1" applyBorder="1" applyAlignment="1">
      <alignment vertical="center" shrinkToFit="1"/>
    </xf>
    <xf numFmtId="0" fontId="3" fillId="5" borderId="30" xfId="1" applyNumberFormat="1" applyFont="1" applyFill="1" applyBorder="1" applyAlignment="1">
      <alignment horizontal="center" vertical="center" wrapText="1"/>
    </xf>
    <xf numFmtId="43" fontId="3" fillId="5" borderId="6" xfId="1" applyNumberFormat="1" applyFont="1" applyFill="1" applyBorder="1" applyAlignment="1">
      <alignment vertical="top" shrinkToFit="1"/>
    </xf>
    <xf numFmtId="43" fontId="3" fillId="5" borderId="4" xfId="1" applyFont="1" applyFill="1" applyBorder="1" applyAlignment="1">
      <alignment vertical="top" wrapText="1"/>
    </xf>
    <xf numFmtId="43" fontId="3" fillId="5" borderId="4" xfId="1" applyNumberFormat="1" applyFont="1" applyFill="1" applyBorder="1" applyAlignment="1">
      <alignment vertical="top" shrinkToFit="1"/>
    </xf>
    <xf numFmtId="43" fontId="21" fillId="0" borderId="4" xfId="1" applyFont="1" applyBorder="1" applyAlignment="1">
      <alignment horizontal="center" vertical="center"/>
    </xf>
    <xf numFmtId="3" fontId="3" fillId="0" borderId="26" xfId="0" applyNumberFormat="1" applyFont="1" applyBorder="1" applyAlignment="1">
      <alignment horizontal="left" vertical="center"/>
    </xf>
    <xf numFmtId="0" fontId="19" fillId="0" borderId="31" xfId="0" applyFont="1" applyBorder="1" applyAlignment="1">
      <alignment vertical="top" wrapText="1"/>
    </xf>
    <xf numFmtId="43" fontId="16" fillId="0" borderId="2" xfId="1" applyNumberFormat="1" applyFont="1" applyBorder="1" applyAlignment="1">
      <alignment vertical="top" shrinkToFit="1"/>
    </xf>
    <xf numFmtId="0" fontId="16" fillId="0" borderId="30" xfId="1" applyNumberFormat="1" applyFont="1" applyBorder="1" applyAlignment="1">
      <alignment horizontal="center" vertical="center" wrapText="1"/>
    </xf>
    <xf numFmtId="43" fontId="19" fillId="0" borderId="4" xfId="1" applyFont="1" applyBorder="1" applyAlignment="1">
      <alignment vertical="top" wrapText="1"/>
    </xf>
    <xf numFmtId="43" fontId="21" fillId="0" borderId="23" xfId="1" applyFont="1" applyBorder="1"/>
    <xf numFmtId="43" fontId="23" fillId="0" borderId="4" xfId="1" applyFont="1" applyBorder="1" applyAlignment="1">
      <alignment horizontal="center" vertical="center" shrinkToFit="1"/>
    </xf>
    <xf numFmtId="43" fontId="3" fillId="0" borderId="19" xfId="18" applyNumberFormat="1" applyFont="1" applyBorder="1" applyAlignment="1">
      <alignment horizontal="center" vertical="top"/>
    </xf>
    <xf numFmtId="187" fontId="3" fillId="0" borderId="4" xfId="1" applyNumberFormat="1" applyFont="1" applyFill="1" applyBorder="1" applyAlignment="1">
      <alignment vertical="center" shrinkToFit="1"/>
    </xf>
    <xf numFmtId="43" fontId="3" fillId="0" borderId="4" xfId="1" applyFont="1" applyFill="1" applyBorder="1" applyAlignment="1">
      <alignment horizontal="right" vertical="top" shrinkToFit="1"/>
    </xf>
    <xf numFmtId="43" fontId="23" fillId="0" borderId="4" xfId="1" applyFont="1" applyFill="1" applyBorder="1" applyAlignment="1">
      <alignment horizontal="center" vertical="center" shrinkToFit="1"/>
    </xf>
    <xf numFmtId="43" fontId="21" fillId="0" borderId="4" xfId="1" applyFont="1" applyFill="1" applyBorder="1" applyAlignment="1">
      <alignment horizontal="center" vertical="center"/>
    </xf>
    <xf numFmtId="43" fontId="3" fillId="0" borderId="4" xfId="1" applyFont="1" applyFill="1" applyBorder="1" applyAlignment="1">
      <alignment vertical="top" wrapText="1"/>
    </xf>
    <xf numFmtId="43" fontId="21" fillId="0" borderId="4" xfId="1" applyNumberFormat="1" applyFont="1" applyFill="1" applyBorder="1" applyAlignment="1">
      <alignment horizontal="center" vertical="center"/>
    </xf>
    <xf numFmtId="0" fontId="24" fillId="0" borderId="5" xfId="3" quotePrefix="1" applyFont="1" applyBorder="1" applyAlignment="1">
      <alignment horizontal="left"/>
    </xf>
    <xf numFmtId="43" fontId="3" fillId="3" borderId="4" xfId="1" applyNumberFormat="1" applyFont="1" applyFill="1" applyBorder="1" applyAlignment="1">
      <alignment horizontal="center" vertical="center"/>
    </xf>
    <xf numFmtId="196" fontId="0" fillId="0" borderId="0" xfId="0" applyNumberFormat="1"/>
    <xf numFmtId="0" fontId="0" fillId="3" borderId="0" xfId="0" applyFill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43" fontId="2" fillId="0" borderId="2" xfId="1" applyFont="1" applyBorder="1" applyAlignment="1">
      <alignment horizontal="center"/>
    </xf>
    <xf numFmtId="43" fontId="2" fillId="0" borderId="2" xfId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43" fontId="25" fillId="0" borderId="3" xfId="0" applyNumberFormat="1" applyFont="1" applyBorder="1"/>
    <xf numFmtId="43" fontId="3" fillId="0" borderId="2" xfId="1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left" vertical="center"/>
    </xf>
    <xf numFmtId="0" fontId="3" fillId="0" borderId="3" xfId="0" applyFont="1" applyBorder="1"/>
    <xf numFmtId="43" fontId="2" fillId="0" borderId="3" xfId="0" applyNumberFormat="1" applyFont="1" applyBorder="1"/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13" applyFont="1"/>
    <xf numFmtId="0" fontId="3" fillId="0" borderId="0" xfId="0" applyFont="1" applyAlignment="1">
      <alignment vertical="center"/>
    </xf>
    <xf numFmtId="0" fontId="3" fillId="0" borderId="0" xfId="13" applyFont="1" applyAlignment="1">
      <alignment horizontal="left"/>
    </xf>
    <xf numFmtId="44" fontId="7" fillId="0" borderId="0" xfId="4" applyNumberFormat="1" applyFont="1"/>
    <xf numFmtId="0" fontId="3" fillId="0" borderId="24" xfId="0" applyFont="1" applyBorder="1" applyAlignment="1">
      <alignment horizontal="left" vertical="center" indent="1"/>
    </xf>
    <xf numFmtId="43" fontId="3" fillId="0" borderId="24" xfId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3" xfId="0" applyBorder="1"/>
    <xf numFmtId="0" fontId="3" fillId="0" borderId="4" xfId="0" applyFont="1" applyFill="1" applyBorder="1" applyAlignment="1">
      <alignment horizontal="left" vertical="center" indent="1"/>
    </xf>
    <xf numFmtId="0" fontId="2" fillId="0" borderId="0" xfId="9" applyFont="1" applyBorder="1" applyAlignment="1">
      <alignment horizontal="center"/>
    </xf>
    <xf numFmtId="0" fontId="2" fillId="0" borderId="0" xfId="9" applyFont="1" applyAlignment="1">
      <alignment horizontal="right"/>
    </xf>
    <xf numFmtId="0" fontId="2" fillId="0" borderId="20" xfId="9" applyFont="1" applyBorder="1" applyAlignment="1">
      <alignment horizontal="center" vertical="top"/>
    </xf>
    <xf numFmtId="0" fontId="2" fillId="0" borderId="8" xfId="9" applyFont="1" applyBorder="1" applyAlignment="1">
      <alignment horizontal="center" vertical="top"/>
    </xf>
    <xf numFmtId="0" fontId="2" fillId="0" borderId="9" xfId="9" applyFont="1" applyBorder="1" applyAlignment="1">
      <alignment horizontal="center" vertical="top"/>
    </xf>
    <xf numFmtId="0" fontId="2" fillId="0" borderId="20" xfId="9" applyFont="1" applyBorder="1" applyAlignment="1">
      <alignment horizontal="left"/>
    </xf>
    <xf numFmtId="0" fontId="2" fillId="0" borderId="8" xfId="9" applyFont="1" applyBorder="1" applyAlignment="1">
      <alignment horizontal="left"/>
    </xf>
    <xf numFmtId="0" fontId="2" fillId="0" borderId="9" xfId="9" applyFont="1" applyBorder="1" applyAlignment="1">
      <alignment horizontal="left"/>
    </xf>
    <xf numFmtId="4" fontId="2" fillId="0" borderId="20" xfId="9" applyNumberFormat="1" applyFont="1" applyBorder="1" applyAlignment="1"/>
    <xf numFmtId="4" fontId="2" fillId="0" borderId="9" xfId="9" applyNumberFormat="1" applyFont="1" applyBorder="1" applyAlignment="1"/>
    <xf numFmtId="0" fontId="3" fillId="0" borderId="20" xfId="9" applyFont="1" applyBorder="1" applyAlignment="1"/>
    <xf numFmtId="0" fontId="3" fillId="0" borderId="9" xfId="9" applyFont="1" applyBorder="1" applyAlignment="1"/>
    <xf numFmtId="0" fontId="9" fillId="0" borderId="20" xfId="9" applyFont="1" applyBorder="1" applyAlignment="1">
      <alignment horizontal="center" vertical="center"/>
    </xf>
    <xf numFmtId="0" fontId="9" fillId="0" borderId="8" xfId="9" applyFont="1" applyBorder="1" applyAlignment="1">
      <alignment horizontal="center" vertical="center"/>
    </xf>
    <xf numFmtId="0" fontId="9" fillId="0" borderId="9" xfId="9" applyFont="1" applyBorder="1" applyAlignment="1">
      <alignment horizontal="center" vertical="center"/>
    </xf>
    <xf numFmtId="0" fontId="2" fillId="0" borderId="20" xfId="9" applyFont="1" applyBorder="1" applyAlignment="1">
      <alignment horizontal="center"/>
    </xf>
    <xf numFmtId="0" fontId="2" fillId="0" borderId="8" xfId="9" applyFont="1" applyBorder="1" applyAlignment="1">
      <alignment horizontal="center"/>
    </xf>
    <xf numFmtId="0" fontId="2" fillId="0" borderId="9" xfId="9" applyFont="1" applyBorder="1" applyAlignment="1">
      <alignment horizontal="center"/>
    </xf>
    <xf numFmtId="4" fontId="17" fillId="0" borderId="21" xfId="9" applyNumberFormat="1" applyFont="1" applyBorder="1" applyAlignment="1">
      <alignment horizontal="right" vertical="center"/>
    </xf>
    <xf numFmtId="4" fontId="17" fillId="0" borderId="13" xfId="9" applyNumberFormat="1" applyFont="1" applyBorder="1" applyAlignment="1">
      <alignment horizontal="right" vertical="center"/>
    </xf>
    <xf numFmtId="4" fontId="17" fillId="0" borderId="22" xfId="9" applyNumberFormat="1" applyFont="1" applyBorder="1" applyAlignment="1">
      <alignment horizontal="right" vertical="center"/>
    </xf>
    <xf numFmtId="4" fontId="17" fillId="0" borderId="11" xfId="9" applyNumberFormat="1" applyFont="1" applyBorder="1" applyAlignment="1">
      <alignment horizontal="right" vertical="center"/>
    </xf>
    <xf numFmtId="0" fontId="3" fillId="0" borderId="20" xfId="9" applyFont="1" applyBorder="1" applyAlignment="1">
      <alignment horizontal="center"/>
    </xf>
    <xf numFmtId="0" fontId="3" fillId="0" borderId="8" xfId="9" applyFont="1" applyBorder="1" applyAlignment="1">
      <alignment horizontal="center"/>
    </xf>
    <xf numFmtId="0" fontId="3" fillId="0" borderId="9" xfId="9" applyFont="1" applyBorder="1" applyAlignment="1">
      <alignment horizontal="center"/>
    </xf>
    <xf numFmtId="0" fontId="17" fillId="0" borderId="21" xfId="9" applyFont="1" applyBorder="1" applyAlignment="1">
      <alignment horizontal="center" vertical="center"/>
    </xf>
    <xf numFmtId="0" fontId="17" fillId="0" borderId="5" xfId="9" applyFont="1" applyBorder="1" applyAlignment="1">
      <alignment horizontal="center" vertical="center"/>
    </xf>
    <xf numFmtId="0" fontId="17" fillId="0" borderId="13" xfId="9" applyFont="1" applyBorder="1" applyAlignment="1">
      <alignment horizontal="center" vertical="center"/>
    </xf>
    <xf numFmtId="0" fontId="17" fillId="0" borderId="22" xfId="9" applyFont="1" applyBorder="1" applyAlignment="1">
      <alignment horizontal="center" vertical="center"/>
    </xf>
    <xf numFmtId="0" fontId="17" fillId="0" borderId="7" xfId="9" applyFont="1" applyBorder="1" applyAlignment="1">
      <alignment horizontal="center" vertical="center"/>
    </xf>
    <xf numFmtId="0" fontId="17" fillId="0" borderId="11" xfId="9" applyFont="1" applyBorder="1" applyAlignment="1">
      <alignment horizontal="center" vertical="center"/>
    </xf>
    <xf numFmtId="0" fontId="6" fillId="0" borderId="0" xfId="14" applyFont="1" applyAlignment="1">
      <alignment horizontal="center"/>
    </xf>
    <xf numFmtId="0" fontId="6" fillId="0" borderId="0" xfId="10" applyFont="1" applyAlignment="1">
      <alignment horizontal="center"/>
    </xf>
    <xf numFmtId="0" fontId="2" fillId="0" borderId="19" xfId="9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6" fillId="0" borderId="0" xfId="10" applyFont="1" applyAlignment="1">
      <alignment horizontal="center" wrapText="1"/>
    </xf>
    <xf numFmtId="0" fontId="6" fillId="0" borderId="0" xfId="10" applyFont="1" applyAlignment="1"/>
    <xf numFmtId="0" fontId="6" fillId="0" borderId="0" xfId="11" applyFont="1" applyAlignment="1">
      <alignment horizontal="center"/>
    </xf>
    <xf numFmtId="0" fontId="3" fillId="0" borderId="13" xfId="9" applyFont="1" applyBorder="1" applyAlignment="1">
      <alignment horizontal="center"/>
    </xf>
    <xf numFmtId="0" fontId="3" fillId="0" borderId="11" xfId="9" applyFont="1" applyBorder="1" applyAlignment="1">
      <alignment horizontal="center"/>
    </xf>
    <xf numFmtId="0" fontId="2" fillId="0" borderId="0" xfId="3" applyFont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1" xfId="9" applyFont="1" applyBorder="1" applyAlignment="1">
      <alignment horizontal="center" vertical="center"/>
    </xf>
    <xf numFmtId="0" fontId="2" fillId="0" borderId="2" xfId="9" applyFont="1" applyBorder="1" applyAlignment="1">
      <alignment horizontal="center" vertical="center"/>
    </xf>
    <xf numFmtId="0" fontId="2" fillId="0" borderId="10" xfId="9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8" applyFont="1" applyAlignment="1">
      <alignment horizontal="center"/>
    </xf>
    <xf numFmtId="0" fontId="6" fillId="0" borderId="0" xfId="4" applyFont="1" applyAlignment="1">
      <alignment horizontal="center"/>
    </xf>
    <xf numFmtId="0" fontId="6" fillId="0" borderId="0" xfId="4" applyFont="1" applyAlignment="1"/>
    <xf numFmtId="0" fontId="6" fillId="0" borderId="0" xfId="4" applyFont="1" applyBorder="1" applyAlignment="1">
      <alignment horizontal="center" vertical="center"/>
    </xf>
    <xf numFmtId="0" fontId="6" fillId="0" borderId="0" xfId="4" applyFont="1" applyAlignment="1">
      <alignment horizontal="center" wrapText="1"/>
    </xf>
    <xf numFmtId="0" fontId="2" fillId="0" borderId="0" xfId="3" applyFont="1" applyAlignment="1">
      <alignment horizontal="center"/>
    </xf>
    <xf numFmtId="0" fontId="2" fillId="0" borderId="0" xfId="3" applyFont="1" applyBorder="1" applyAlignment="1">
      <alignment horizontal="right"/>
    </xf>
    <xf numFmtId="0" fontId="2" fillId="0" borderId="8" xfId="3" applyFont="1" applyBorder="1" applyAlignment="1">
      <alignment horizontal="center" vertical="top"/>
    </xf>
    <xf numFmtId="0" fontId="2" fillId="0" borderId="9" xfId="3" applyFont="1" applyBorder="1" applyAlignment="1">
      <alignment horizontal="center" vertical="top"/>
    </xf>
    <xf numFmtId="0" fontId="9" fillId="0" borderId="8" xfId="3" applyFont="1" applyBorder="1" applyAlignment="1">
      <alignment horizontal="center" vertical="center"/>
    </xf>
    <xf numFmtId="0" fontId="9" fillId="0" borderId="9" xfId="3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43" fontId="2" fillId="0" borderId="3" xfId="0" applyNumberFormat="1" applyFont="1" applyBorder="1" applyAlignment="1">
      <alignment horizontal="center" vertical="center" wrapText="1"/>
    </xf>
    <xf numFmtId="43" fontId="2" fillId="0" borderId="3" xfId="0" applyNumberFormat="1" applyFont="1" applyBorder="1" applyAlignment="1">
      <alignment horizontal="center" vertical="center"/>
    </xf>
  </cellXfs>
  <cellStyles count="19">
    <cellStyle name="Comma 2" xfId="5" xr:uid="{00000000-0005-0000-0000-000001000000}"/>
    <cellStyle name="Comma 2 2" xfId="15" xr:uid="{00000000-0005-0000-0000-000002000000}"/>
    <cellStyle name="Normal 2" xfId="11" xr:uid="{00000000-0005-0000-0000-000004000000}"/>
    <cellStyle name="Normal 3" xfId="17" xr:uid="{00000000-0005-0000-0000-000005000000}"/>
    <cellStyle name="Normal_ซ่อมแซมห้องสมุด พระเทพฯ" xfId="3" xr:uid="{00000000-0005-0000-0000-000006000000}"/>
    <cellStyle name="Normal_ซ่อมแซมห้องสมุด พระเทพฯ 2" xfId="7" xr:uid="{00000000-0005-0000-0000-000007000000}"/>
    <cellStyle name="Normal_ซ่อมแซมห้องสมุด พระเทพฯ 2 2" xfId="13" xr:uid="{00000000-0005-0000-0000-000008000000}"/>
    <cellStyle name="Normal_ซ่อมแซมห้องสมุด พระเทพฯ 3" xfId="9" xr:uid="{00000000-0005-0000-0000-000009000000}"/>
    <cellStyle name="เครื่องหมายจุลภาค 2" xfId="6" xr:uid="{00000000-0005-0000-0000-00000A000000}"/>
    <cellStyle name="เครื่องหมายจุลภาค 2 2" xfId="12" xr:uid="{00000000-0005-0000-0000-00000B000000}"/>
    <cellStyle name="จุลภาค" xfId="1" builtinId="3"/>
    <cellStyle name="ปกติ" xfId="0" builtinId="0"/>
    <cellStyle name="ปกติ 10" xfId="18" xr:uid="{00000000-0005-0000-0000-00000C000000}"/>
    <cellStyle name="ปกติ 2" xfId="4" xr:uid="{00000000-0005-0000-0000-00000D000000}"/>
    <cellStyle name="ปกติ 2 2" xfId="10" xr:uid="{00000000-0005-0000-0000-00000E000000}"/>
    <cellStyle name="ปกติ_Sheet1" xfId="2" xr:uid="{00000000-0005-0000-0000-00000F000000}"/>
    <cellStyle name="ปกติ_โบสถ์คริสขนาดเล็ก" xfId="16" xr:uid="{00000000-0005-0000-0000-000011000000}"/>
    <cellStyle name="ปกติ_สรุปผลการประมาณราคา(พี่กระจัด)" xfId="8" xr:uid="{00000000-0005-0000-0000-000012000000}"/>
    <cellStyle name="ปกติ_สรุปผลการประมาณราคา(พี่กระจัด) 2" xfId="14" xr:uid="{00000000-0005-0000-0000-000013000000}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7</xdr:col>
      <xdr:colOff>728712</xdr:colOff>
      <xdr:row>79</xdr:row>
      <xdr:rowOff>43888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E404EF15-94A2-48B4-9AEE-9D5889CF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7327"/>
          <a:ext cx="8400000" cy="6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183172</xdr:rowOff>
    </xdr:from>
    <xdr:to>
      <xdr:col>7</xdr:col>
      <xdr:colOff>926595</xdr:colOff>
      <xdr:row>97</xdr:row>
      <xdr:rowOff>45336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AE0EC08-AA67-42E7-B93F-F7C067A1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834230"/>
          <a:ext cx="8597883" cy="487377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79</xdr:row>
      <xdr:rowOff>153865</xdr:rowOff>
    </xdr:from>
    <xdr:to>
      <xdr:col>16</xdr:col>
      <xdr:colOff>558209</xdr:colOff>
      <xdr:row>96</xdr:row>
      <xdr:rowOff>11149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1C2C4511-CAEC-488D-8E81-0235E2DF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3788" y="21804923"/>
          <a:ext cx="6676190" cy="4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6569</xdr:colOff>
      <xdr:row>97</xdr:row>
      <xdr:rowOff>190500</xdr:rowOff>
    </xdr:from>
    <xdr:to>
      <xdr:col>10</xdr:col>
      <xdr:colOff>55150</xdr:colOff>
      <xdr:row>115</xdr:row>
      <xdr:rowOff>91029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6F37108B-A4DA-4138-94A7-4055D672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9" y="26643724"/>
          <a:ext cx="10742857" cy="4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9</xdr:col>
      <xdr:colOff>887796</xdr:colOff>
      <xdr:row>135</xdr:row>
      <xdr:rowOff>43680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1ADB2BA0-1A6B-40E1-BC01-ED0D3C1C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95259"/>
          <a:ext cx="10504762" cy="5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246095</xdr:colOff>
      <xdr:row>31</xdr:row>
      <xdr:rowOff>46549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924D6C42-B188-4642-BF36-0288955D3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8095" cy="8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51"/>
  <sheetViews>
    <sheetView view="pageBreakPreview" zoomScale="145" zoomScaleNormal="130" zoomScaleSheetLayoutView="145" workbookViewId="0">
      <selection activeCell="F8" sqref="F8"/>
    </sheetView>
  </sheetViews>
  <sheetFormatPr defaultColWidth="9.140625" defaultRowHeight="21" x14ac:dyDescent="0.45"/>
  <cols>
    <col min="1" max="1" width="6.5703125" style="100" customWidth="1"/>
    <col min="2" max="2" width="3.140625" style="100" customWidth="1"/>
    <col min="3" max="3" width="16.85546875" style="100" customWidth="1"/>
    <col min="4" max="4" width="8.28515625" style="100" customWidth="1"/>
    <col min="5" max="5" width="13.5703125" style="100" customWidth="1"/>
    <col min="6" max="6" width="18.7109375" style="100" customWidth="1"/>
    <col min="7" max="7" width="10.42578125" style="100" customWidth="1"/>
    <col min="8" max="8" width="13.140625" style="100" customWidth="1"/>
    <col min="9" max="9" width="10" style="100" customWidth="1"/>
    <col min="10" max="10" width="9.140625" style="100"/>
    <col min="11" max="11" width="11.140625" style="100" bestFit="1" customWidth="1"/>
    <col min="12" max="12" width="9.140625" style="100"/>
    <col min="13" max="13" width="12.7109375" style="100" customWidth="1"/>
    <col min="14" max="14" width="9.140625" style="100"/>
    <col min="15" max="15" width="9.85546875" style="100" bestFit="1" customWidth="1"/>
    <col min="16" max="16" width="10.85546875" style="100" bestFit="1" customWidth="1"/>
    <col min="17" max="16384" width="9.140625" style="100"/>
  </cols>
  <sheetData>
    <row r="1" spans="1:20" ht="20.100000000000001" customHeight="1" x14ac:dyDescent="0.5">
      <c r="A1" s="355" t="s">
        <v>215</v>
      </c>
      <c r="B1" s="355"/>
      <c r="C1" s="355"/>
      <c r="D1" s="355"/>
      <c r="E1" s="355"/>
      <c r="F1" s="355"/>
      <c r="G1" s="355"/>
      <c r="H1" s="355"/>
      <c r="I1" s="355"/>
    </row>
    <row r="2" spans="1:20" ht="20.100000000000001" customHeight="1" x14ac:dyDescent="0.5">
      <c r="A2" s="356" t="s">
        <v>46</v>
      </c>
      <c r="B2" s="356"/>
      <c r="C2" s="356"/>
      <c r="D2" s="356"/>
      <c r="E2" s="356"/>
      <c r="F2" s="356"/>
      <c r="G2" s="356"/>
      <c r="H2" s="356"/>
      <c r="I2" s="356"/>
      <c r="L2" s="388" t="s">
        <v>51</v>
      </c>
      <c r="M2" s="388"/>
      <c r="N2" s="388"/>
      <c r="O2" s="388"/>
      <c r="P2" s="388"/>
      <c r="Q2" s="388"/>
      <c r="R2" s="388"/>
      <c r="S2" s="388"/>
      <c r="T2" s="388"/>
    </row>
    <row r="3" spans="1:20" s="102" customFormat="1" ht="20.100000000000001" customHeight="1" x14ac:dyDescent="0.5">
      <c r="A3" s="101" t="s">
        <v>13</v>
      </c>
      <c r="B3" s="101" t="s">
        <v>47</v>
      </c>
      <c r="C3" s="101"/>
      <c r="D3" s="101" t="str">
        <f>'ปร5 ก'!D3</f>
        <v>ก่อสร้างพระบรมราชานุสาวรีย์ รัชกาลที่ 5</v>
      </c>
      <c r="E3" s="101"/>
      <c r="F3" s="101"/>
      <c r="G3" s="101"/>
      <c r="H3" s="101"/>
      <c r="I3" s="101"/>
    </row>
    <row r="4" spans="1:20" s="102" customFormat="1" ht="20.100000000000001" customHeight="1" x14ac:dyDescent="0.5">
      <c r="A4" s="101"/>
      <c r="B4" s="101" t="s">
        <v>53</v>
      </c>
      <c r="C4" s="101"/>
      <c r="D4" s="101" t="str">
        <f>'ปร5 ก'!D4</f>
        <v>จังหวัดลำพูน</v>
      </c>
      <c r="E4" s="101"/>
      <c r="F4" s="101"/>
      <c r="G4" s="101"/>
      <c r="H4" s="101"/>
      <c r="I4" s="101"/>
      <c r="N4" s="102" t="s">
        <v>75</v>
      </c>
    </row>
    <row r="5" spans="1:20" s="102" customFormat="1" ht="20.100000000000001" customHeight="1" x14ac:dyDescent="0.5">
      <c r="A5" s="101"/>
      <c r="B5" s="101" t="s">
        <v>17</v>
      </c>
      <c r="C5" s="101"/>
      <c r="D5" s="101" t="str">
        <f>'ปร5 ก'!D5</f>
        <v>บริเวณศูนย์ราชการจังหวัดลำพูน ต.ศรีบัวบาน อ.เมืองลำพูน จังหวัดลำพูน</v>
      </c>
      <c r="E5" s="101"/>
      <c r="F5" s="101"/>
      <c r="G5" s="101"/>
      <c r="H5" s="101"/>
      <c r="I5" s="101"/>
      <c r="N5" s="102" t="s">
        <v>76</v>
      </c>
      <c r="O5" s="102">
        <f>'ปร4 (รวม)'!M1</f>
        <v>5</v>
      </c>
    </row>
    <row r="6" spans="1:20" s="102" customFormat="1" ht="20.100000000000001" customHeight="1" x14ac:dyDescent="0.5">
      <c r="A6" s="101"/>
      <c r="B6" s="101" t="str">
        <f>'ปร5 ก'!B6</f>
        <v>หน่วยงานออกแบบแปลนและรายการ  สำนักงานโยธาธิการและผังเมืองจังหวัดลำพูน</v>
      </c>
      <c r="C6" s="101"/>
      <c r="D6" s="101"/>
      <c r="E6" s="101"/>
      <c r="F6" s="101"/>
      <c r="G6" s="101"/>
      <c r="H6" s="101"/>
      <c r="I6" s="101"/>
    </row>
    <row r="7" spans="1:20" s="102" customFormat="1" ht="20.100000000000001" customHeight="1" x14ac:dyDescent="0.5">
      <c r="A7" s="101"/>
      <c r="B7" s="101" t="s">
        <v>48</v>
      </c>
      <c r="C7" s="101"/>
      <c r="D7" s="101" t="str">
        <f>'ปร5 ก'!D7</f>
        <v>ยผจ.ลพ. 02/2565</v>
      </c>
      <c r="E7" s="101"/>
      <c r="F7" s="101"/>
      <c r="G7" s="101"/>
      <c r="H7" s="101"/>
      <c r="I7" s="101"/>
      <c r="N7" s="102" t="s">
        <v>77</v>
      </c>
      <c r="O7" s="102">
        <f>IF('ปร5 ก'!H21=0,0,1)</f>
        <v>1</v>
      </c>
    </row>
    <row r="8" spans="1:20" s="102" customFormat="1" ht="20.100000000000001" customHeight="1" x14ac:dyDescent="0.5">
      <c r="A8" s="101"/>
      <c r="B8" s="101" t="s">
        <v>49</v>
      </c>
      <c r="C8" s="101"/>
      <c r="D8" s="101"/>
      <c r="E8" s="103" t="s">
        <v>54</v>
      </c>
      <c r="F8" s="104">
        <v>9</v>
      </c>
      <c r="G8" s="101" t="s">
        <v>52</v>
      </c>
      <c r="H8" s="101"/>
      <c r="I8" s="101"/>
    </row>
    <row r="9" spans="1:20" s="102" customFormat="1" ht="20.100000000000001" customHeight="1" x14ac:dyDescent="0.5">
      <c r="A9" s="101"/>
      <c r="B9" s="101" t="str">
        <f>'ปร5 ก'!B9</f>
        <v>คำนวณราคากลาง เมื่อวันที่  24 เดือน มกราคม  พ.ศ. 2565</v>
      </c>
      <c r="C9" s="101"/>
      <c r="D9" s="101"/>
      <c r="E9" s="101"/>
      <c r="F9" s="101"/>
      <c r="G9" s="101"/>
      <c r="H9" s="101"/>
      <c r="I9" s="101"/>
    </row>
    <row r="10" spans="1:20" s="106" customFormat="1" ht="20.100000000000001" customHeight="1" x14ac:dyDescent="0.5">
      <c r="A10" s="105" t="s">
        <v>6</v>
      </c>
      <c r="B10" s="357" t="s">
        <v>0</v>
      </c>
      <c r="C10" s="358"/>
      <c r="D10" s="358"/>
      <c r="E10" s="358"/>
      <c r="F10" s="359"/>
      <c r="G10" s="357" t="s">
        <v>50</v>
      </c>
      <c r="H10" s="359"/>
      <c r="I10" s="105" t="s">
        <v>4</v>
      </c>
    </row>
    <row r="11" spans="1:20" s="102" customFormat="1" ht="20.100000000000001" customHeight="1" x14ac:dyDescent="0.5">
      <c r="A11" s="107">
        <f>IF('ปร5 ก'!H21=0,"",1)</f>
        <v>1</v>
      </c>
      <c r="B11" s="360" t="str">
        <f>IF('ปร5 ก'!H21=0,"","ประเภทงานก่อสร้าง")</f>
        <v>ประเภทงานก่อสร้าง</v>
      </c>
      <c r="C11" s="361"/>
      <c r="D11" s="361"/>
      <c r="E11" s="361"/>
      <c r="F11" s="362"/>
      <c r="G11" s="363">
        <f>IF('ปร5 ก'!H21=0,"",'ปร5 ก'!H21)</f>
        <v>2058559.101828</v>
      </c>
      <c r="H11" s="364"/>
      <c r="I11" s="108"/>
      <c r="M11" s="109">
        <f>F11</f>
        <v>0</v>
      </c>
    </row>
    <row r="12" spans="1:20" s="102" customFormat="1" ht="20.100000000000001" customHeight="1" x14ac:dyDescent="0.5">
      <c r="A12" s="107">
        <v>2</v>
      </c>
      <c r="B12" s="360" t="str">
        <f>'ปร5 ก (2)'!B11</f>
        <v>งานครุภัณฑ์จัดซื้อหรือสั่งซื้อ</v>
      </c>
      <c r="C12" s="361"/>
      <c r="D12" s="361"/>
      <c r="E12" s="361"/>
      <c r="F12" s="362"/>
      <c r="G12" s="363">
        <f>'ปร5 ก (2)'!H21</f>
        <v>535000</v>
      </c>
      <c r="H12" s="364"/>
      <c r="I12" s="108"/>
      <c r="M12" s="109"/>
    </row>
    <row r="13" spans="1:20" s="102" customFormat="1" ht="20.100000000000001" customHeight="1" x14ac:dyDescent="0.5">
      <c r="A13" s="107"/>
      <c r="B13" s="360"/>
      <c r="C13" s="361"/>
      <c r="D13" s="361"/>
      <c r="E13" s="361"/>
      <c r="F13" s="362"/>
      <c r="G13" s="365"/>
      <c r="H13" s="366"/>
      <c r="I13" s="108"/>
      <c r="M13" s="109"/>
    </row>
    <row r="14" spans="1:20" s="102" customFormat="1" ht="20.100000000000001" customHeight="1" x14ac:dyDescent="0.5">
      <c r="A14" s="110"/>
      <c r="B14" s="367"/>
      <c r="C14" s="368"/>
      <c r="D14" s="368"/>
      <c r="E14" s="368"/>
      <c r="F14" s="369"/>
      <c r="G14" s="365"/>
      <c r="H14" s="366"/>
      <c r="I14" s="111"/>
      <c r="M14" s="109">
        <f>F14</f>
        <v>0</v>
      </c>
    </row>
    <row r="15" spans="1:20" s="102" customFormat="1" ht="20.100000000000001" customHeight="1" x14ac:dyDescent="0.5">
      <c r="A15" s="110"/>
      <c r="B15" s="377"/>
      <c r="C15" s="378"/>
      <c r="D15" s="378"/>
      <c r="E15" s="378"/>
      <c r="F15" s="379"/>
      <c r="G15" s="365"/>
      <c r="H15" s="366"/>
      <c r="I15" s="111"/>
      <c r="M15" s="109">
        <f>F15</f>
        <v>0</v>
      </c>
    </row>
    <row r="16" spans="1:20" s="102" customFormat="1" ht="20.100000000000001" customHeight="1" x14ac:dyDescent="0.5">
      <c r="A16" s="110"/>
      <c r="B16" s="377"/>
      <c r="C16" s="378"/>
      <c r="D16" s="378"/>
      <c r="E16" s="378"/>
      <c r="F16" s="379"/>
      <c r="G16" s="365"/>
      <c r="H16" s="366"/>
      <c r="I16" s="111"/>
      <c r="M16" s="109">
        <f>F15</f>
        <v>0</v>
      </c>
    </row>
    <row r="17" spans="1:18" s="102" customFormat="1" ht="20.100000000000001" customHeight="1" x14ac:dyDescent="0.5">
      <c r="A17" s="110"/>
      <c r="B17" s="377"/>
      <c r="C17" s="378"/>
      <c r="D17" s="378"/>
      <c r="E17" s="378"/>
      <c r="F17" s="379"/>
      <c r="G17" s="365"/>
      <c r="H17" s="366"/>
      <c r="I17" s="111"/>
      <c r="M17" s="109">
        <f>F16</f>
        <v>0</v>
      </c>
    </row>
    <row r="18" spans="1:18" s="102" customFormat="1" ht="20.100000000000001" customHeight="1" x14ac:dyDescent="0.5">
      <c r="A18" s="110"/>
      <c r="B18" s="377"/>
      <c r="C18" s="378"/>
      <c r="D18" s="378"/>
      <c r="E18" s="378"/>
      <c r="F18" s="379"/>
      <c r="G18" s="365"/>
      <c r="H18" s="366"/>
      <c r="I18" s="111"/>
      <c r="M18" s="109">
        <f>F17</f>
        <v>0</v>
      </c>
    </row>
    <row r="19" spans="1:18" s="102" customFormat="1" ht="20.100000000000001" customHeight="1" x14ac:dyDescent="0.5">
      <c r="A19" s="397" t="s">
        <v>27</v>
      </c>
      <c r="B19" s="370" t="s">
        <v>155</v>
      </c>
      <c r="C19" s="371"/>
      <c r="D19" s="371"/>
      <c r="E19" s="371"/>
      <c r="F19" s="372"/>
      <c r="G19" s="363">
        <f>SUM(G11:H18)</f>
        <v>2593559.101828</v>
      </c>
      <c r="H19" s="364"/>
      <c r="I19" s="108"/>
      <c r="M19" s="109">
        <f>SUM(M11:M18)</f>
        <v>0</v>
      </c>
      <c r="P19" s="112" t="e">
        <f>#REF!</f>
        <v>#REF!</v>
      </c>
      <c r="Q19" s="102">
        <v>18</v>
      </c>
      <c r="R19" s="112" t="e">
        <f>Q19*P19</f>
        <v>#REF!</v>
      </c>
    </row>
    <row r="20" spans="1:18" s="102" customFormat="1" ht="20.100000000000001" customHeight="1" x14ac:dyDescent="0.4">
      <c r="A20" s="398"/>
      <c r="B20" s="380" t="str">
        <f>"("&amp;BAHTTEXT(G20)&amp;")"</f>
        <v>(สองล้านห้าแสนเก้าหมื่นสามพันห้าร้อยห้าสิบเก้าบาทสิบสตางค์)</v>
      </c>
      <c r="C20" s="381"/>
      <c r="D20" s="381"/>
      <c r="E20" s="381"/>
      <c r="F20" s="382"/>
      <c r="G20" s="373">
        <f>ROUNDDOWN(G19,3)</f>
        <v>2593559.1009999998</v>
      </c>
      <c r="H20" s="374"/>
      <c r="I20" s="393"/>
    </row>
    <row r="21" spans="1:18" s="102" customFormat="1" ht="20.100000000000001" customHeight="1" x14ac:dyDescent="0.4">
      <c r="A21" s="399"/>
      <c r="B21" s="383"/>
      <c r="C21" s="384"/>
      <c r="D21" s="384"/>
      <c r="E21" s="384"/>
      <c r="F21" s="385"/>
      <c r="G21" s="375"/>
      <c r="H21" s="376"/>
      <c r="I21" s="394"/>
    </row>
    <row r="22" spans="1:18" s="102" customFormat="1" ht="20.100000000000001" customHeight="1" x14ac:dyDescent="0.4">
      <c r="A22" s="113"/>
      <c r="B22" s="114"/>
      <c r="C22" s="114"/>
      <c r="D22" s="114"/>
      <c r="E22" s="114"/>
      <c r="F22" s="114"/>
      <c r="G22" s="114"/>
      <c r="H22" s="114"/>
      <c r="I22" s="114"/>
    </row>
    <row r="23" spans="1:18" s="102" customFormat="1" ht="20.100000000000001" customHeight="1" x14ac:dyDescent="0.5">
      <c r="A23" s="395" t="s">
        <v>167</v>
      </c>
      <c r="B23" s="395"/>
      <c r="C23" s="395"/>
      <c r="D23" s="395"/>
      <c r="E23" s="395"/>
      <c r="F23" s="395"/>
      <c r="G23" s="395"/>
      <c r="H23" s="395"/>
      <c r="I23" s="395"/>
      <c r="L23" s="115"/>
      <c r="M23" s="116"/>
      <c r="N23" s="117"/>
      <c r="O23" s="118"/>
      <c r="P23" s="117"/>
      <c r="Q23" s="119"/>
    </row>
    <row r="24" spans="1:18" s="102" customFormat="1" ht="20.100000000000001" customHeight="1" x14ac:dyDescent="0.55000000000000004">
      <c r="A24" s="67"/>
      <c r="B24" s="67"/>
      <c r="C24" s="161"/>
      <c r="D24" s="161"/>
      <c r="E24" s="161"/>
      <c r="F24" s="161"/>
      <c r="G24" s="161"/>
      <c r="H24" s="67"/>
      <c r="I24" s="67"/>
      <c r="L24" s="120" t="s">
        <v>34</v>
      </c>
      <c r="M24" s="117"/>
      <c r="N24" s="117"/>
      <c r="O24" s="118" t="s">
        <v>35</v>
      </c>
      <c r="P24" s="121">
        <f>M48</f>
        <v>0</v>
      </c>
      <c r="Q24" s="119" t="s">
        <v>36</v>
      </c>
    </row>
    <row r="25" spans="1:18" s="102" customFormat="1" ht="20.100000000000001" customHeight="1" x14ac:dyDescent="0.5">
      <c r="A25" s="344"/>
      <c r="B25" s="344"/>
      <c r="C25" s="344"/>
      <c r="D25" s="396" t="s">
        <v>131</v>
      </c>
      <c r="E25" s="396"/>
      <c r="F25" s="396"/>
      <c r="G25" s="396"/>
      <c r="H25" s="396"/>
      <c r="I25" s="344"/>
      <c r="L25" s="120" t="s">
        <v>37</v>
      </c>
      <c r="M25" s="117"/>
      <c r="N25" s="117"/>
      <c r="O25" s="118" t="s">
        <v>35</v>
      </c>
      <c r="P25" s="122">
        <v>30000000</v>
      </c>
      <c r="Q25" s="119" t="s">
        <v>36</v>
      </c>
    </row>
    <row r="26" spans="1:18" s="102" customFormat="1" ht="20.100000000000001" customHeight="1" x14ac:dyDescent="0.5">
      <c r="A26" s="344"/>
      <c r="B26" s="344"/>
      <c r="C26" s="345"/>
      <c r="D26" s="396" t="s">
        <v>188</v>
      </c>
      <c r="E26" s="396"/>
      <c r="F26" s="396"/>
      <c r="G26" s="396"/>
      <c r="H26" s="346"/>
      <c r="I26" s="344"/>
      <c r="L26" s="120" t="s">
        <v>38</v>
      </c>
      <c r="M26" s="117"/>
      <c r="N26" s="117"/>
      <c r="O26" s="118" t="s">
        <v>35</v>
      </c>
      <c r="P26" s="122">
        <v>40000000</v>
      </c>
      <c r="Q26" s="119" t="s">
        <v>36</v>
      </c>
    </row>
    <row r="27" spans="1:18" s="102" customFormat="1" ht="20.100000000000001" customHeight="1" x14ac:dyDescent="0.5">
      <c r="A27" s="344"/>
      <c r="B27" s="344"/>
      <c r="C27" s="344"/>
      <c r="D27" s="396" t="s">
        <v>211</v>
      </c>
      <c r="E27" s="396"/>
      <c r="F27" s="396"/>
      <c r="G27" s="396"/>
      <c r="H27" s="346"/>
      <c r="I27" s="344"/>
      <c r="L27" s="120" t="s">
        <v>39</v>
      </c>
      <c r="M27" s="117"/>
      <c r="N27" s="117"/>
      <c r="O27" s="118" t="s">
        <v>35</v>
      </c>
      <c r="P27" s="123">
        <v>1.2085999999999999</v>
      </c>
      <c r="Q27" s="124"/>
    </row>
    <row r="28" spans="1:18" s="102" customFormat="1" ht="20.100000000000001" customHeight="1" x14ac:dyDescent="0.5">
      <c r="A28" s="344"/>
      <c r="B28" s="344"/>
      <c r="C28" s="344"/>
      <c r="D28" s="396" t="s">
        <v>132</v>
      </c>
      <c r="E28" s="396"/>
      <c r="F28" s="396"/>
      <c r="G28" s="396"/>
      <c r="H28" s="346"/>
      <c r="I28" s="344"/>
      <c r="L28" s="125" t="s">
        <v>40</v>
      </c>
      <c r="M28" s="117"/>
      <c r="N28" s="117"/>
      <c r="O28" s="118" t="s">
        <v>35</v>
      </c>
      <c r="P28" s="123">
        <v>1.2061999999999999</v>
      </c>
      <c r="Q28" s="124"/>
    </row>
    <row r="29" spans="1:18" s="102" customFormat="1" ht="20.100000000000001" customHeight="1" thickBot="1" x14ac:dyDescent="0.55000000000000004">
      <c r="A29" s="344"/>
      <c r="B29" s="344"/>
      <c r="C29" s="344"/>
      <c r="D29" s="1"/>
      <c r="E29" s="207" t="s">
        <v>130</v>
      </c>
      <c r="F29" s="207"/>
      <c r="G29" s="207"/>
      <c r="H29" s="344"/>
      <c r="I29" s="344"/>
      <c r="L29" s="126" t="s">
        <v>41</v>
      </c>
      <c r="M29" s="127"/>
      <c r="N29" s="127"/>
      <c r="O29" s="128" t="s">
        <v>35</v>
      </c>
      <c r="P29" s="129">
        <f>P28+((P27-P28)*(P26-P24))/(P26-P25)</f>
        <v>1.2157999999999998</v>
      </c>
      <c r="Q29" s="130"/>
    </row>
    <row r="30" spans="1:18" s="102" customFormat="1" ht="20.100000000000001" customHeight="1" x14ac:dyDescent="0.5">
      <c r="A30" s="344" t="s">
        <v>133</v>
      </c>
      <c r="B30" s="344"/>
      <c r="C30" s="344"/>
      <c r="D30" s="344"/>
      <c r="E30" s="344"/>
      <c r="F30" s="344" t="s">
        <v>134</v>
      </c>
      <c r="G30" s="344"/>
      <c r="H30" s="344"/>
      <c r="I30" s="344"/>
    </row>
    <row r="31" spans="1:18" s="102" customFormat="1" ht="20.100000000000001" customHeight="1" x14ac:dyDescent="0.5">
      <c r="A31" s="344" t="s">
        <v>190</v>
      </c>
      <c r="B31" s="344"/>
      <c r="C31" s="344"/>
      <c r="D31" s="344"/>
      <c r="E31" s="344"/>
      <c r="F31" s="344" t="s">
        <v>191</v>
      </c>
      <c r="G31" s="344"/>
      <c r="H31" s="344"/>
      <c r="I31" s="344"/>
    </row>
    <row r="32" spans="1:18" s="102" customFormat="1" ht="20.100000000000001" customHeight="1" x14ac:dyDescent="0.5">
      <c r="A32" s="344" t="s">
        <v>192</v>
      </c>
      <c r="B32" s="344"/>
      <c r="C32" s="344"/>
      <c r="D32" s="344"/>
      <c r="E32" s="344"/>
      <c r="F32" s="344" t="s">
        <v>193</v>
      </c>
      <c r="G32" s="344"/>
      <c r="H32" s="344"/>
      <c r="I32" s="344"/>
      <c r="M32" s="131"/>
    </row>
    <row r="33" spans="1:15" s="102" customFormat="1" ht="20.100000000000001" customHeight="1" x14ac:dyDescent="0.5">
      <c r="A33" s="344" t="s">
        <v>194</v>
      </c>
      <c r="B33" s="344"/>
      <c r="C33" s="344"/>
      <c r="D33" s="344"/>
      <c r="E33" s="344"/>
      <c r="F33" s="344" t="s">
        <v>195</v>
      </c>
      <c r="G33" s="344"/>
      <c r="H33" s="344"/>
      <c r="I33" s="344"/>
      <c r="M33" s="131"/>
    </row>
    <row r="34" spans="1:15" s="102" customFormat="1" ht="20.100000000000001" customHeight="1" x14ac:dyDescent="0.5">
      <c r="A34" s="208"/>
      <c r="B34" s="208"/>
      <c r="C34" s="208"/>
      <c r="D34" s="208"/>
      <c r="E34" s="208"/>
      <c r="F34" s="208"/>
      <c r="G34" s="208"/>
      <c r="H34" s="208"/>
      <c r="I34" s="208"/>
      <c r="K34" s="112"/>
      <c r="L34" s="132"/>
      <c r="M34" s="131"/>
    </row>
    <row r="35" spans="1:15" ht="20.100000000000001" customHeight="1" x14ac:dyDescent="0.5">
      <c r="A35" s="208"/>
      <c r="B35" s="208"/>
      <c r="C35" s="208"/>
      <c r="D35" s="396"/>
      <c r="E35" s="396"/>
      <c r="F35" s="396"/>
      <c r="G35" s="396"/>
      <c r="H35" s="396"/>
      <c r="I35" s="208"/>
      <c r="K35" s="133"/>
      <c r="L35" s="134"/>
      <c r="M35" s="135"/>
    </row>
    <row r="36" spans="1:15" ht="20.100000000000001" customHeight="1" x14ac:dyDescent="0.5">
      <c r="A36" s="208"/>
      <c r="B36" s="208"/>
      <c r="C36" s="208"/>
      <c r="D36" s="396"/>
      <c r="E36" s="396"/>
      <c r="F36" s="396"/>
      <c r="G36" s="396"/>
      <c r="H36" s="209"/>
      <c r="I36" s="208"/>
      <c r="K36" s="133"/>
      <c r="L36" s="134"/>
      <c r="M36" s="135"/>
    </row>
    <row r="37" spans="1:15" ht="20.100000000000001" customHeight="1" x14ac:dyDescent="0.5">
      <c r="A37" s="208"/>
      <c r="B37" s="208"/>
      <c r="C37" s="208"/>
      <c r="D37" s="396"/>
      <c r="E37" s="396"/>
      <c r="F37" s="396"/>
      <c r="G37" s="396"/>
      <c r="H37" s="209"/>
      <c r="I37" s="208"/>
      <c r="K37" s="136"/>
      <c r="L37" s="134"/>
      <c r="M37" s="137"/>
      <c r="O37" s="138"/>
    </row>
    <row r="38" spans="1:15" ht="20.100000000000001" customHeight="1" x14ac:dyDescent="0.5">
      <c r="A38" s="208"/>
      <c r="B38" s="208"/>
      <c r="C38" s="208"/>
      <c r="D38" s="396"/>
      <c r="E38" s="396"/>
      <c r="F38" s="396"/>
      <c r="G38" s="396"/>
      <c r="H38" s="209"/>
      <c r="I38" s="208"/>
      <c r="M38" s="135"/>
    </row>
    <row r="39" spans="1:15" ht="20.100000000000001" customHeight="1" x14ac:dyDescent="0.45">
      <c r="A39" s="139"/>
      <c r="B39" s="139"/>
      <c r="C39" s="23"/>
      <c r="D39" s="23"/>
      <c r="E39" s="389"/>
      <c r="F39" s="389"/>
      <c r="G39" s="389"/>
      <c r="H39" s="139"/>
      <c r="I39" s="102"/>
      <c r="M39" s="135"/>
    </row>
    <row r="40" spans="1:15" s="102" customFormat="1" ht="15" customHeight="1" x14ac:dyDescent="0.4">
      <c r="A40" s="139"/>
      <c r="B40" s="139"/>
      <c r="C40" s="140"/>
      <c r="D40" s="140"/>
      <c r="E40" s="140"/>
      <c r="F40" s="140"/>
      <c r="G40" s="140"/>
      <c r="H40" s="139"/>
      <c r="M40" s="131"/>
    </row>
    <row r="41" spans="1:15" s="102" customFormat="1" ht="21.75" customHeight="1" x14ac:dyDescent="0.45">
      <c r="A41" s="139"/>
      <c r="B41" s="139"/>
      <c r="C41" s="141"/>
      <c r="D41" s="141"/>
      <c r="E41" s="390"/>
      <c r="F41" s="390"/>
      <c r="G41" s="390"/>
      <c r="H41" s="139"/>
      <c r="M41" s="131"/>
    </row>
    <row r="42" spans="1:15" s="102" customFormat="1" ht="17.25" customHeight="1" x14ac:dyDescent="0.45">
      <c r="A42" s="139"/>
      <c r="B42" s="139"/>
      <c r="C42" s="140"/>
      <c r="D42" s="140"/>
      <c r="E42" s="391"/>
      <c r="F42" s="391"/>
      <c r="G42" s="391"/>
      <c r="H42" s="139"/>
      <c r="M42" s="131"/>
    </row>
    <row r="43" spans="1:15" s="102" customFormat="1" ht="17.25" customHeight="1" x14ac:dyDescent="0.45">
      <c r="A43" s="139"/>
      <c r="B43" s="139"/>
      <c r="C43" s="140"/>
      <c r="D43" s="140"/>
      <c r="E43" s="392"/>
      <c r="F43" s="392"/>
      <c r="G43" s="392"/>
      <c r="H43" s="139"/>
      <c r="M43" s="131"/>
    </row>
    <row r="44" spans="1:15" s="102" customFormat="1" ht="18" customHeight="1" x14ac:dyDescent="0.45">
      <c r="A44" s="141"/>
      <c r="B44" s="139"/>
      <c r="C44" s="140"/>
      <c r="D44" s="140"/>
      <c r="E44" s="392"/>
      <c r="F44" s="392"/>
      <c r="G44" s="392"/>
      <c r="H44" s="139"/>
      <c r="K44" s="112"/>
      <c r="L44" s="132"/>
      <c r="M44" s="131"/>
    </row>
    <row r="45" spans="1:15" s="102" customFormat="1" ht="21" customHeight="1" x14ac:dyDescent="0.45">
      <c r="A45" s="142"/>
      <c r="B45" s="141"/>
      <c r="C45" s="141"/>
      <c r="D45" s="139"/>
      <c r="E45" s="143"/>
      <c r="F45" s="143"/>
      <c r="G45" s="143"/>
      <c r="H45" s="141"/>
      <c r="K45" s="112"/>
      <c r="L45" s="132"/>
      <c r="M45" s="131"/>
    </row>
    <row r="46" spans="1:15" s="102" customFormat="1" ht="21" customHeight="1" x14ac:dyDescent="0.45">
      <c r="A46" s="141"/>
      <c r="B46" s="141"/>
      <c r="C46" s="143"/>
      <c r="D46" s="143"/>
      <c r="E46" s="143"/>
      <c r="F46" s="141"/>
      <c r="G46" s="141"/>
      <c r="H46" s="141"/>
      <c r="M46" s="131"/>
    </row>
    <row r="47" spans="1:15" s="102" customFormat="1" x14ac:dyDescent="0.45">
      <c r="C47" s="144"/>
      <c r="D47" s="144"/>
      <c r="E47" s="386"/>
      <c r="F47" s="386"/>
      <c r="G47" s="386"/>
      <c r="M47" s="145"/>
    </row>
    <row r="48" spans="1:15" s="102" customFormat="1" x14ac:dyDescent="0.45">
      <c r="C48" s="144"/>
      <c r="D48" s="144"/>
      <c r="E48" s="386"/>
      <c r="F48" s="386"/>
      <c r="G48" s="386"/>
      <c r="M48" s="146"/>
    </row>
    <row r="49" spans="5:7" s="102" customFormat="1" x14ac:dyDescent="0.45">
      <c r="E49" s="387"/>
      <c r="F49" s="387"/>
      <c r="G49" s="387"/>
    </row>
    <row r="50" spans="5:7" s="102" customFormat="1" ht="18.75" x14ac:dyDescent="0.4"/>
    <row r="51" spans="5:7" s="102" customFormat="1" ht="18.75" x14ac:dyDescent="0.4"/>
  </sheetData>
  <mergeCells count="44">
    <mergeCell ref="D35:H35"/>
    <mergeCell ref="D36:G36"/>
    <mergeCell ref="D37:G37"/>
    <mergeCell ref="D38:G38"/>
    <mergeCell ref="D27:G27"/>
    <mergeCell ref="D28:G28"/>
    <mergeCell ref="E48:G48"/>
    <mergeCell ref="E49:G49"/>
    <mergeCell ref="L2:T2"/>
    <mergeCell ref="E39:G39"/>
    <mergeCell ref="E41:G41"/>
    <mergeCell ref="E42:G42"/>
    <mergeCell ref="E43:G43"/>
    <mergeCell ref="I20:I21"/>
    <mergeCell ref="B18:F18"/>
    <mergeCell ref="G18:H18"/>
    <mergeCell ref="A23:I23"/>
    <mergeCell ref="D25:H25"/>
    <mergeCell ref="D26:G26"/>
    <mergeCell ref="A19:A21"/>
    <mergeCell ref="E44:G44"/>
    <mergeCell ref="E47:G47"/>
    <mergeCell ref="B19:F19"/>
    <mergeCell ref="G19:H19"/>
    <mergeCell ref="G20:H21"/>
    <mergeCell ref="B15:F15"/>
    <mergeCell ref="G15:H15"/>
    <mergeCell ref="B16:F16"/>
    <mergeCell ref="G16:H16"/>
    <mergeCell ref="B17:F17"/>
    <mergeCell ref="G17:H17"/>
    <mergeCell ref="B20:F21"/>
    <mergeCell ref="B12:F12"/>
    <mergeCell ref="G12:H12"/>
    <mergeCell ref="B13:F13"/>
    <mergeCell ref="G13:H13"/>
    <mergeCell ref="B14:F14"/>
    <mergeCell ref="G14:H14"/>
    <mergeCell ref="A1:I1"/>
    <mergeCell ref="A2:I2"/>
    <mergeCell ref="B10:F10"/>
    <mergeCell ref="G10:H10"/>
    <mergeCell ref="B11:F11"/>
    <mergeCell ref="G11:H11"/>
  </mergeCells>
  <pageMargins left="0.55118110236220474" right="0.55118110236220474" top="0.39370078740157483" bottom="0.39370078740157483" header="0" footer="0"/>
  <pageSetup paperSize="9" scale="99" orientation="portrait" horizontalDpi="4294967293" r:id="rId1"/>
  <headerFooter alignWithMargins="0"/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T121"/>
  <sheetViews>
    <sheetView view="pageBreakPreview" topLeftCell="A11" zoomScaleNormal="120" zoomScaleSheetLayoutView="100" zoomScalePageLayoutView="55" workbookViewId="0">
      <selection activeCell="C28" sqref="C28:C29"/>
    </sheetView>
  </sheetViews>
  <sheetFormatPr defaultRowHeight="21.75" x14ac:dyDescent="0.5"/>
  <cols>
    <col min="1" max="1" width="6.85546875" customWidth="1"/>
    <col min="2" max="2" width="53" customWidth="1"/>
    <col min="3" max="3" width="10" customWidth="1"/>
    <col min="4" max="4" width="7.7109375" customWidth="1"/>
    <col min="5" max="5" width="13.28515625" customWidth="1"/>
    <col min="6" max="6" width="14.28515625" customWidth="1"/>
    <col min="7" max="7" width="11.7109375" customWidth="1"/>
    <col min="8" max="8" width="14.28515625" customWidth="1"/>
    <col min="9" max="9" width="13.85546875" customWidth="1"/>
    <col min="10" max="10" width="15.85546875" customWidth="1"/>
    <col min="12" max="12" width="15.140625" bestFit="1" customWidth="1"/>
    <col min="17" max="17" width="9.42578125" bestFit="1" customWidth="1"/>
  </cols>
  <sheetData>
    <row r="1" spans="1:17" x14ac:dyDescent="0.5">
      <c r="A1" s="4" t="s">
        <v>169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24</v>
      </c>
    </row>
    <row r="2" spans="1:17" x14ac:dyDescent="0.5">
      <c r="A2" s="4" t="s">
        <v>64</v>
      </c>
      <c r="B2" s="4"/>
      <c r="C2" s="1"/>
      <c r="D2" s="1"/>
      <c r="E2" s="1"/>
      <c r="F2" s="1" t="str">
        <f>+'ปร4 (รวม)'!F2</f>
        <v>คำนวณราคากลาง เมื่อวันที่  24 เดือน มกราคม  พ.ศ. 2565</v>
      </c>
      <c r="G2" s="1"/>
      <c r="H2" s="1"/>
      <c r="I2" s="2"/>
      <c r="J2" s="1" t="s">
        <v>5</v>
      </c>
      <c r="L2" s="156" t="s">
        <v>74</v>
      </c>
    </row>
    <row r="3" spans="1:17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IF(ROW()-26&lt;0,2,1+ROUND((ROW()/26),0))&amp;" / "&amp;$M$1</f>
        <v>2 / 24</v>
      </c>
    </row>
    <row r="4" spans="1:17" ht="21.75" customHeight="1" x14ac:dyDescent="0.5">
      <c r="A4" s="414" t="s">
        <v>6</v>
      </c>
      <c r="B4" s="414" t="s">
        <v>0</v>
      </c>
      <c r="C4" s="414" t="s">
        <v>1</v>
      </c>
      <c r="D4" s="414" t="s">
        <v>2</v>
      </c>
      <c r="E4" s="416" t="s">
        <v>7</v>
      </c>
      <c r="F4" s="417"/>
      <c r="G4" s="416" t="s">
        <v>8</v>
      </c>
      <c r="H4" s="417"/>
      <c r="I4" s="418" t="s">
        <v>9</v>
      </c>
      <c r="J4" s="414" t="s">
        <v>4</v>
      </c>
    </row>
    <row r="5" spans="1:17" x14ac:dyDescent="0.5">
      <c r="A5" s="415"/>
      <c r="B5" s="415"/>
      <c r="C5" s="415"/>
      <c r="D5" s="415"/>
      <c r="E5" s="3" t="s">
        <v>10</v>
      </c>
      <c r="F5" s="3" t="s">
        <v>3</v>
      </c>
      <c r="G5" s="3" t="s">
        <v>10</v>
      </c>
      <c r="H5" s="3" t="s">
        <v>3</v>
      </c>
      <c r="I5" s="419"/>
      <c r="J5" s="415"/>
    </row>
    <row r="6" spans="1:17" x14ac:dyDescent="0.5">
      <c r="A6" s="98">
        <v>1</v>
      </c>
      <c r="B6" s="96" t="s">
        <v>63</v>
      </c>
      <c r="C6" s="21"/>
      <c r="D6" s="9"/>
      <c r="E6" s="8"/>
      <c r="F6" s="8"/>
      <c r="G6" s="8"/>
      <c r="H6" s="8"/>
      <c r="I6" s="8"/>
      <c r="J6" s="16"/>
    </row>
    <row r="7" spans="1:17" x14ac:dyDescent="0.5">
      <c r="A7" s="9"/>
      <c r="B7" s="152" t="s">
        <v>98</v>
      </c>
      <c r="C7" s="231">
        <v>26</v>
      </c>
      <c r="D7" s="9" t="s">
        <v>12</v>
      </c>
      <c r="E7" s="8">
        <v>0</v>
      </c>
      <c r="F7" s="8">
        <f t="shared" ref="F7:F20" si="0">E7*C7</f>
        <v>0</v>
      </c>
      <c r="G7" s="8">
        <v>125</v>
      </c>
      <c r="H7" s="8">
        <f t="shared" ref="H7:H20" si="1">G7*C7</f>
        <v>3250</v>
      </c>
      <c r="I7" s="8">
        <f t="shared" ref="I7:I20" si="2">H7+F7</f>
        <v>3250</v>
      </c>
      <c r="J7" s="16"/>
    </row>
    <row r="8" spans="1:17" x14ac:dyDescent="0.5">
      <c r="A8" s="9"/>
      <c r="B8" s="152" t="s">
        <v>78</v>
      </c>
      <c r="C8" s="231">
        <v>0</v>
      </c>
      <c r="D8" s="9" t="s">
        <v>12</v>
      </c>
      <c r="E8" s="316">
        <v>454.83</v>
      </c>
      <c r="F8" s="8">
        <f t="shared" si="0"/>
        <v>0</v>
      </c>
      <c r="G8" s="8">
        <v>91</v>
      </c>
      <c r="H8" s="8">
        <f t="shared" si="1"/>
        <v>0</v>
      </c>
      <c r="I8" s="8">
        <f t="shared" si="2"/>
        <v>0</v>
      </c>
      <c r="J8" s="7"/>
    </row>
    <row r="9" spans="1:17" x14ac:dyDescent="0.5">
      <c r="A9" s="9"/>
      <c r="B9" s="152" t="s">
        <v>79</v>
      </c>
      <c r="C9" s="231">
        <v>0</v>
      </c>
      <c r="D9" s="9" t="s">
        <v>12</v>
      </c>
      <c r="E9" s="309">
        <v>1495.33</v>
      </c>
      <c r="F9" s="8">
        <f t="shared" si="0"/>
        <v>0</v>
      </c>
      <c r="G9" s="8">
        <v>398</v>
      </c>
      <c r="H9" s="8">
        <f t="shared" si="1"/>
        <v>0</v>
      </c>
      <c r="I9" s="8">
        <f t="shared" si="2"/>
        <v>0</v>
      </c>
      <c r="J9" s="16"/>
    </row>
    <row r="10" spans="1:17" x14ac:dyDescent="0.5">
      <c r="A10" s="9"/>
      <c r="B10" s="152" t="s">
        <v>156</v>
      </c>
      <c r="C10" s="325">
        <v>103.99</v>
      </c>
      <c r="D10" s="9" t="s">
        <v>12</v>
      </c>
      <c r="E10" s="309">
        <v>1570.09</v>
      </c>
      <c r="F10" s="8">
        <f t="shared" si="0"/>
        <v>163273.65909999999</v>
      </c>
      <c r="G10" s="8">
        <v>391</v>
      </c>
      <c r="H10" s="8">
        <f t="shared" si="1"/>
        <v>40660.089999999997</v>
      </c>
      <c r="I10" s="8">
        <f t="shared" si="2"/>
        <v>203933.74909999999</v>
      </c>
      <c r="J10" s="16"/>
    </row>
    <row r="11" spans="1:17" x14ac:dyDescent="0.5">
      <c r="A11" s="9"/>
      <c r="B11" s="152" t="s">
        <v>80</v>
      </c>
      <c r="C11" s="21"/>
      <c r="D11" s="9"/>
      <c r="E11" s="8">
        <v>0</v>
      </c>
      <c r="F11" s="8">
        <f t="shared" si="0"/>
        <v>0</v>
      </c>
      <c r="G11" s="8">
        <v>0</v>
      </c>
      <c r="H11" s="8">
        <f t="shared" si="1"/>
        <v>0</v>
      </c>
      <c r="I11" s="8">
        <f t="shared" si="2"/>
        <v>0</v>
      </c>
      <c r="J11" s="16"/>
    </row>
    <row r="12" spans="1:17" x14ac:dyDescent="0.5">
      <c r="A12" s="9"/>
      <c r="B12" s="164" t="s">
        <v>94</v>
      </c>
      <c r="C12" s="325">
        <f>0*1.05</f>
        <v>0</v>
      </c>
      <c r="D12" s="9" t="s">
        <v>81</v>
      </c>
      <c r="E12" s="223">
        <v>27.36</v>
      </c>
      <c r="F12" s="8">
        <f t="shared" si="0"/>
        <v>0</v>
      </c>
      <c r="G12" s="8">
        <v>4.0999999999999996</v>
      </c>
      <c r="H12" s="8">
        <f t="shared" si="1"/>
        <v>0</v>
      </c>
      <c r="I12" s="8">
        <f t="shared" si="2"/>
        <v>0</v>
      </c>
      <c r="J12" s="16"/>
    </row>
    <row r="13" spans="1:17" x14ac:dyDescent="0.5">
      <c r="A13" s="9"/>
      <c r="B13" s="164" t="s">
        <v>176</v>
      </c>
      <c r="C13" s="325">
        <f>65.78*1.07</f>
        <v>70.384600000000006</v>
      </c>
      <c r="D13" s="9" t="s">
        <v>81</v>
      </c>
      <c r="E13" s="223">
        <v>26.78</v>
      </c>
      <c r="F13" s="8">
        <f t="shared" ref="F13" si="3">E13*C13</f>
        <v>1884.8995880000002</v>
      </c>
      <c r="G13" s="8">
        <v>4.0999999999999996</v>
      </c>
      <c r="H13" s="8">
        <f t="shared" ref="H13" si="4">G13*C13</f>
        <v>288.57686000000001</v>
      </c>
      <c r="I13" s="8">
        <f t="shared" ref="I13" si="5">H13+F13</f>
        <v>2173.4764480000003</v>
      </c>
      <c r="J13" s="16"/>
    </row>
    <row r="14" spans="1:17" x14ac:dyDescent="0.5">
      <c r="A14" s="9"/>
      <c r="B14" s="164" t="s">
        <v>95</v>
      </c>
      <c r="C14" s="21">
        <f>4275.79*1.09</f>
        <v>4660.6111000000001</v>
      </c>
      <c r="D14" s="9" t="s">
        <v>81</v>
      </c>
      <c r="E14" s="223">
        <v>26</v>
      </c>
      <c r="F14" s="8">
        <f t="shared" si="0"/>
        <v>121175.88860000001</v>
      </c>
      <c r="G14" s="8">
        <v>3.3</v>
      </c>
      <c r="H14" s="8">
        <f t="shared" si="1"/>
        <v>15380.01663</v>
      </c>
      <c r="I14" s="8">
        <f t="shared" si="2"/>
        <v>136555.90523</v>
      </c>
      <c r="J14" s="16"/>
      <c r="N14">
        <v>6.31</v>
      </c>
      <c r="Q14">
        <v>2.25</v>
      </c>
    </row>
    <row r="15" spans="1:17" x14ac:dyDescent="0.5">
      <c r="A15" s="9"/>
      <c r="B15" s="164" t="s">
        <v>96</v>
      </c>
      <c r="C15" s="21">
        <f>0*1.11</f>
        <v>0</v>
      </c>
      <c r="D15" s="9" t="s">
        <v>81</v>
      </c>
      <c r="E15" s="223">
        <v>26</v>
      </c>
      <c r="F15" s="8">
        <f t="shared" si="0"/>
        <v>0</v>
      </c>
      <c r="G15" s="8">
        <v>3.3</v>
      </c>
      <c r="H15" s="8">
        <f t="shared" si="1"/>
        <v>0</v>
      </c>
      <c r="I15" s="8">
        <f t="shared" si="2"/>
        <v>0</v>
      </c>
      <c r="J15" s="16"/>
      <c r="N15">
        <v>6.07</v>
      </c>
      <c r="Q15">
        <v>4.3</v>
      </c>
    </row>
    <row r="16" spans="1:17" x14ac:dyDescent="0.5">
      <c r="A16" s="9"/>
      <c r="B16" s="188" t="s">
        <v>123</v>
      </c>
      <c r="C16" s="21">
        <f>ROUNDDOWN(SUM(C12:C15)*0.03,0)</f>
        <v>141</v>
      </c>
      <c r="D16" s="9" t="s">
        <v>81</v>
      </c>
      <c r="E16" s="223">
        <v>34.270000000000003</v>
      </c>
      <c r="F16" s="8">
        <f t="shared" si="0"/>
        <v>4832.0700000000006</v>
      </c>
      <c r="G16" s="8">
        <v>0</v>
      </c>
      <c r="H16" s="8">
        <f t="shared" si="1"/>
        <v>0</v>
      </c>
      <c r="I16" s="8">
        <f t="shared" si="2"/>
        <v>4832.0700000000006</v>
      </c>
      <c r="J16" s="7"/>
      <c r="N16">
        <v>8.64</v>
      </c>
      <c r="Q16">
        <v>6.84</v>
      </c>
    </row>
    <row r="17" spans="1:17" x14ac:dyDescent="0.5">
      <c r="A17" s="9"/>
      <c r="B17" s="188" t="s">
        <v>124</v>
      </c>
      <c r="C17" s="21">
        <f>+C19*0.6</f>
        <v>104.322</v>
      </c>
      <c r="D17" s="9" t="s">
        <v>11</v>
      </c>
      <c r="E17" s="8">
        <v>349</v>
      </c>
      <c r="F17" s="8">
        <f t="shared" si="0"/>
        <v>36408.378000000004</v>
      </c>
      <c r="G17" s="8">
        <v>0</v>
      </c>
      <c r="H17" s="8">
        <f t="shared" si="1"/>
        <v>0</v>
      </c>
      <c r="I17" s="8">
        <f t="shared" si="2"/>
        <v>36408.378000000004</v>
      </c>
      <c r="J17" s="7"/>
      <c r="N17">
        <v>0.21</v>
      </c>
      <c r="Q17">
        <v>64</v>
      </c>
    </row>
    <row r="18" spans="1:17" x14ac:dyDescent="0.5">
      <c r="A18" s="9"/>
      <c r="B18" s="164" t="s">
        <v>165</v>
      </c>
      <c r="C18" s="165">
        <f>+C17*0.3</f>
        <v>31.296599999999998</v>
      </c>
      <c r="D18" s="199" t="s">
        <v>44</v>
      </c>
      <c r="E18" s="238">
        <v>256</v>
      </c>
      <c r="F18" s="168">
        <f t="shared" ref="F18" si="6">ROUND(C18*E18,0)</f>
        <v>8012</v>
      </c>
      <c r="G18" s="8">
        <v>0</v>
      </c>
      <c r="H18" s="8">
        <f t="shared" si="1"/>
        <v>0</v>
      </c>
      <c r="I18" s="8">
        <f t="shared" si="2"/>
        <v>8012</v>
      </c>
      <c r="J18" s="7"/>
      <c r="N18">
        <v>0.57999999999999996</v>
      </c>
      <c r="Q18">
        <v>96.48</v>
      </c>
    </row>
    <row r="19" spans="1:17" x14ac:dyDescent="0.5">
      <c r="A19" s="9"/>
      <c r="B19" s="188" t="s">
        <v>126</v>
      </c>
      <c r="C19" s="21">
        <v>173.87</v>
      </c>
      <c r="D19" s="9" t="s">
        <v>11</v>
      </c>
      <c r="E19" s="223">
        <v>0</v>
      </c>
      <c r="F19" s="8">
        <f t="shared" si="0"/>
        <v>0</v>
      </c>
      <c r="G19" s="8">
        <v>133</v>
      </c>
      <c r="H19" s="8">
        <f t="shared" si="1"/>
        <v>23124.71</v>
      </c>
      <c r="I19" s="8">
        <f t="shared" si="2"/>
        <v>23124.71</v>
      </c>
      <c r="J19" s="7"/>
      <c r="K19" s="21">
        <v>551.03</v>
      </c>
      <c r="M19" t="s">
        <v>177</v>
      </c>
      <c r="N19">
        <f>SUM(N14:N18)</f>
        <v>21.81</v>
      </c>
      <c r="Q19">
        <f>SUM(Q14:Q18)</f>
        <v>173.87</v>
      </c>
    </row>
    <row r="20" spans="1:17" x14ac:dyDescent="0.5">
      <c r="A20" s="9"/>
      <c r="B20" s="188" t="s">
        <v>127</v>
      </c>
      <c r="C20" s="21">
        <f>+C19*0.25</f>
        <v>43.467500000000001</v>
      </c>
      <c r="D20" s="9" t="s">
        <v>81</v>
      </c>
      <c r="E20" s="223">
        <v>35.869999999999997</v>
      </c>
      <c r="F20" s="8">
        <f t="shared" si="0"/>
        <v>1559.1792249999999</v>
      </c>
      <c r="G20" s="8">
        <v>0</v>
      </c>
      <c r="H20" s="8">
        <f t="shared" si="1"/>
        <v>0</v>
      </c>
      <c r="I20" s="8">
        <f t="shared" si="2"/>
        <v>1559.1792249999999</v>
      </c>
      <c r="J20" s="7"/>
    </row>
    <row r="21" spans="1:17" x14ac:dyDescent="0.5">
      <c r="A21" s="18"/>
      <c r="B21" s="10"/>
      <c r="C21" s="22"/>
      <c r="D21" s="18"/>
      <c r="E21" s="11"/>
      <c r="F21" s="11"/>
      <c r="G21" s="11"/>
      <c r="H21" s="11"/>
      <c r="I21" s="11"/>
      <c r="J21" s="10"/>
    </row>
    <row r="22" spans="1:17" x14ac:dyDescent="0.5">
      <c r="A22" s="12"/>
      <c r="B22" s="3" t="str">
        <f>"ยอดยกไป "</f>
        <v xml:space="preserve">ยอดยกไป </v>
      </c>
      <c r="C22" s="12"/>
      <c r="D22" s="12"/>
      <c r="E22" s="13"/>
      <c r="F22" s="14">
        <f>SUM(F6:F21)</f>
        <v>337146.07451300009</v>
      </c>
      <c r="G22" s="13"/>
      <c r="H22" s="14">
        <f>SUM(H6:H21)</f>
        <v>82703.393489999988</v>
      </c>
      <c r="I22" s="14">
        <f>F22+H22</f>
        <v>419849.46800300007</v>
      </c>
      <c r="J22" s="15"/>
      <c r="L22" t="s">
        <v>201</v>
      </c>
    </row>
    <row r="23" spans="1:17" x14ac:dyDescent="0.5">
      <c r="A23" s="215"/>
      <c r="B23" s="227"/>
      <c r="C23" s="215"/>
      <c r="D23" s="215"/>
      <c r="E23" s="228"/>
      <c r="F23" s="229"/>
      <c r="G23" s="228"/>
      <c r="H23" s="229"/>
      <c r="I23" s="229"/>
      <c r="J23" s="230"/>
    </row>
    <row r="25" spans="1:17" x14ac:dyDescent="0.5">
      <c r="A25" s="4" t="str">
        <f>+A1</f>
        <v>รายการประมาณราคางานก่อสร้าง    โครงการก่อสร้างพระบรมราชานุสาวรีย์ รัชการที่ 5</v>
      </c>
      <c r="B25" s="4"/>
      <c r="C25" s="1"/>
      <c r="D25" s="1"/>
      <c r="E25" s="1"/>
      <c r="F25" s="1"/>
      <c r="G25" s="1"/>
      <c r="H25" s="1"/>
      <c r="I25" s="2"/>
      <c r="J25" s="1"/>
    </row>
    <row r="26" spans="1:17" x14ac:dyDescent="0.5">
      <c r="A26" s="4" t="str">
        <f>+A2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6" s="4"/>
      <c r="C26" s="1"/>
      <c r="D26" s="1"/>
      <c r="E26" s="1"/>
      <c r="F26" s="1" t="str">
        <f>+F2</f>
        <v>คำนวณราคากลาง เมื่อวันที่  24 เดือน มกราคม  พ.ศ. 2565</v>
      </c>
      <c r="G26" s="1"/>
      <c r="H26" s="1"/>
      <c r="I26" s="2"/>
      <c r="J26" s="1" t="s">
        <v>5</v>
      </c>
    </row>
    <row r="27" spans="1:17" x14ac:dyDescent="0.5">
      <c r="A2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7" s="4"/>
      <c r="C27" s="1"/>
      <c r="D27" s="1"/>
      <c r="E27" s="1"/>
      <c r="F27" s="1"/>
      <c r="G27" s="1"/>
      <c r="H27" s="1"/>
      <c r="I27" s="157" t="s">
        <v>69</v>
      </c>
      <c r="J27" s="158" t="str">
        <f>IF(ROW()-26&lt;0,2,2+ROUND((ROW()/26),0))&amp;" / "&amp;$M$1</f>
        <v>3 / 24</v>
      </c>
    </row>
    <row r="28" spans="1:17" ht="21.75" customHeight="1" x14ac:dyDescent="0.5">
      <c r="A28" s="414" t="s">
        <v>6</v>
      </c>
      <c r="B28" s="414" t="s">
        <v>0</v>
      </c>
      <c r="C28" s="414" t="s">
        <v>1</v>
      </c>
      <c r="D28" s="414" t="s">
        <v>2</v>
      </c>
      <c r="E28" s="416" t="s">
        <v>7</v>
      </c>
      <c r="F28" s="417"/>
      <c r="G28" s="416" t="s">
        <v>8</v>
      </c>
      <c r="H28" s="417"/>
      <c r="I28" s="418" t="s">
        <v>9</v>
      </c>
      <c r="J28" s="414" t="s">
        <v>4</v>
      </c>
    </row>
    <row r="29" spans="1:17" x14ac:dyDescent="0.5">
      <c r="A29" s="415"/>
      <c r="B29" s="415"/>
      <c r="C29" s="415"/>
      <c r="D29" s="415"/>
      <c r="E29" s="3" t="s">
        <v>10</v>
      </c>
      <c r="F29" s="3" t="s">
        <v>3</v>
      </c>
      <c r="G29" s="3" t="s">
        <v>10</v>
      </c>
      <c r="H29" s="3"/>
      <c r="I29" s="419"/>
      <c r="J29" s="415"/>
    </row>
    <row r="30" spans="1:17" x14ac:dyDescent="0.5">
      <c r="A30" s="98">
        <v>2</v>
      </c>
      <c r="B30" s="96" t="s">
        <v>65</v>
      </c>
      <c r="C30" s="21"/>
      <c r="D30" s="9"/>
      <c r="E30" s="8"/>
      <c r="F30" s="8"/>
      <c r="G30" s="8"/>
      <c r="H30" s="8"/>
      <c r="I30" s="8"/>
      <c r="J30" s="7"/>
    </row>
    <row r="31" spans="1:17" x14ac:dyDescent="0.5">
      <c r="A31" s="9"/>
      <c r="B31" s="152" t="s">
        <v>171</v>
      </c>
      <c r="C31" s="170">
        <v>221.65</v>
      </c>
      <c r="D31" s="9" t="s">
        <v>11</v>
      </c>
      <c r="E31" s="8">
        <v>1852</v>
      </c>
      <c r="F31" s="8">
        <f t="shared" ref="F31:F32" si="7">E31*C31</f>
        <v>410495.8</v>
      </c>
      <c r="G31" s="8">
        <v>198</v>
      </c>
      <c r="H31" s="8">
        <f t="shared" ref="H31:H32" si="8">G31*C31</f>
        <v>43886.700000000004</v>
      </c>
      <c r="I31" s="8">
        <f t="shared" ref="I31:I32" si="9">H31+F31</f>
        <v>454382.5</v>
      </c>
      <c r="J31" s="7"/>
    </row>
    <row r="32" spans="1:17" x14ac:dyDescent="0.5">
      <c r="A32" s="9"/>
      <c r="B32" s="152" t="s">
        <v>172</v>
      </c>
      <c r="C32" s="21">
        <v>22.9</v>
      </c>
      <c r="D32" s="9" t="s">
        <v>11</v>
      </c>
      <c r="E32" s="162">
        <v>2540</v>
      </c>
      <c r="F32" s="8">
        <f t="shared" si="7"/>
        <v>58166</v>
      </c>
      <c r="G32" s="8">
        <v>198</v>
      </c>
      <c r="H32" s="8">
        <f t="shared" si="8"/>
        <v>4534.2</v>
      </c>
      <c r="I32" s="8">
        <f t="shared" si="9"/>
        <v>62700.2</v>
      </c>
      <c r="J32" s="7"/>
    </row>
    <row r="33" spans="1:18" x14ac:dyDescent="0.5">
      <c r="A33" s="18"/>
      <c r="B33" s="152" t="s">
        <v>173</v>
      </c>
      <c r="C33" s="22">
        <v>172.52</v>
      </c>
      <c r="D33" s="9" t="s">
        <v>11</v>
      </c>
      <c r="E33" s="162">
        <v>2101</v>
      </c>
      <c r="F33" s="8">
        <f t="shared" ref="F33" si="10">E33*C33</f>
        <v>362464.52</v>
      </c>
      <c r="G33" s="8">
        <v>199</v>
      </c>
      <c r="H33" s="8">
        <f t="shared" ref="H33" si="11">G33*C33</f>
        <v>34331.480000000003</v>
      </c>
      <c r="I33" s="8">
        <f t="shared" ref="I33" si="12">H33+F33</f>
        <v>396796</v>
      </c>
      <c r="J33" s="226"/>
    </row>
    <row r="34" spans="1:18" x14ac:dyDescent="0.5">
      <c r="A34" s="18"/>
      <c r="B34" s="152" t="s">
        <v>185</v>
      </c>
      <c r="C34" s="22">
        <v>6.2</v>
      </c>
      <c r="D34" s="9" t="s">
        <v>11</v>
      </c>
      <c r="E34" s="162">
        <v>448</v>
      </c>
      <c r="F34" s="8">
        <f t="shared" ref="F34:F39" si="13">E34*C34</f>
        <v>2777.6</v>
      </c>
      <c r="G34" s="8">
        <v>99</v>
      </c>
      <c r="H34" s="8">
        <v>99</v>
      </c>
      <c r="I34" s="8">
        <f t="shared" ref="I34:I39" si="14">H34+F34</f>
        <v>2876.6</v>
      </c>
      <c r="J34" s="226"/>
    </row>
    <row r="35" spans="1:18" x14ac:dyDescent="0.5">
      <c r="A35" s="9"/>
      <c r="B35" s="152" t="s">
        <v>175</v>
      </c>
      <c r="C35" s="231">
        <v>24.4</v>
      </c>
      <c r="D35" s="187" t="s">
        <v>11</v>
      </c>
      <c r="E35" s="8">
        <v>1852</v>
      </c>
      <c r="F35" s="8">
        <f t="shared" si="13"/>
        <v>45188.799999999996</v>
      </c>
      <c r="G35" s="8">
        <v>198</v>
      </c>
      <c r="H35" s="8">
        <f t="shared" ref="H35:H39" si="15">G35*C35</f>
        <v>4831.2</v>
      </c>
      <c r="I35" s="8">
        <f t="shared" si="14"/>
        <v>50019.999999999993</v>
      </c>
      <c r="J35" s="16"/>
      <c r="R35" s="327"/>
    </row>
    <row r="36" spans="1:18" x14ac:dyDescent="0.5">
      <c r="A36" s="9"/>
      <c r="B36" s="152" t="s">
        <v>174</v>
      </c>
      <c r="C36" s="231">
        <v>33.6</v>
      </c>
      <c r="D36" s="187" t="s">
        <v>11</v>
      </c>
      <c r="E36" s="8">
        <v>2540</v>
      </c>
      <c r="F36" s="8">
        <f t="shared" si="13"/>
        <v>85344</v>
      </c>
      <c r="G36" s="8">
        <v>450</v>
      </c>
      <c r="H36" s="8">
        <f t="shared" si="15"/>
        <v>15120</v>
      </c>
      <c r="I36" s="8">
        <f t="shared" si="14"/>
        <v>100464</v>
      </c>
      <c r="J36" s="16"/>
      <c r="R36" s="327"/>
    </row>
    <row r="37" spans="1:18" x14ac:dyDescent="0.5">
      <c r="A37" s="9"/>
      <c r="B37" s="152" t="s">
        <v>184</v>
      </c>
      <c r="C37" s="325">
        <v>96.27</v>
      </c>
      <c r="D37" s="187" t="s">
        <v>11</v>
      </c>
      <c r="E37" s="162">
        <v>448</v>
      </c>
      <c r="F37" s="8">
        <f t="shared" si="13"/>
        <v>43128.959999999999</v>
      </c>
      <c r="G37" s="8">
        <v>121</v>
      </c>
      <c r="H37" s="8">
        <f t="shared" si="15"/>
        <v>11648.67</v>
      </c>
      <c r="I37" s="8">
        <f t="shared" si="14"/>
        <v>54777.63</v>
      </c>
      <c r="J37" s="16"/>
      <c r="R37" s="327"/>
    </row>
    <row r="38" spans="1:18" x14ac:dyDescent="0.5">
      <c r="A38" s="9"/>
      <c r="B38" s="152" t="s">
        <v>182</v>
      </c>
      <c r="C38" s="231">
        <v>157.46</v>
      </c>
      <c r="D38" s="187" t="s">
        <v>11</v>
      </c>
      <c r="E38" s="223">
        <v>484</v>
      </c>
      <c r="F38" s="8">
        <f t="shared" si="13"/>
        <v>76210.64</v>
      </c>
      <c r="G38" s="8">
        <v>167</v>
      </c>
      <c r="H38" s="8">
        <f t="shared" si="15"/>
        <v>26295.82</v>
      </c>
      <c r="I38" s="8">
        <f t="shared" si="14"/>
        <v>102506.45999999999</v>
      </c>
      <c r="J38" s="16"/>
      <c r="R38" s="327"/>
    </row>
    <row r="39" spans="1:18" x14ac:dyDescent="0.5">
      <c r="A39" s="9"/>
      <c r="B39" s="152" t="s">
        <v>183</v>
      </c>
      <c r="C39" s="231">
        <v>89</v>
      </c>
      <c r="D39" s="187" t="s">
        <v>11</v>
      </c>
      <c r="E39" s="223">
        <v>62</v>
      </c>
      <c r="F39" s="8">
        <f t="shared" si="13"/>
        <v>5518</v>
      </c>
      <c r="G39" s="8">
        <v>82</v>
      </c>
      <c r="H39" s="8">
        <f t="shared" si="15"/>
        <v>7298</v>
      </c>
      <c r="I39" s="8">
        <f t="shared" si="14"/>
        <v>12816</v>
      </c>
      <c r="J39" s="16"/>
      <c r="R39" s="327"/>
    </row>
    <row r="40" spans="1:18" x14ac:dyDescent="0.5">
      <c r="A40" s="12"/>
      <c r="B40" s="3" t="str">
        <f>"ยอดยกไป "</f>
        <v xml:space="preserve">ยอดยกไป </v>
      </c>
      <c r="C40" s="12"/>
      <c r="D40" s="12"/>
      <c r="E40" s="13"/>
      <c r="F40" s="14">
        <f>SUM(F30:F32)</f>
        <v>468661.8</v>
      </c>
      <c r="G40" s="13"/>
      <c r="H40" s="14">
        <f>SUM(H30:H32)</f>
        <v>48420.9</v>
      </c>
      <c r="I40" s="14">
        <f>SUM(I31:I39)</f>
        <v>1237339.3899999997</v>
      </c>
      <c r="J40" s="15"/>
    </row>
    <row r="43" spans="1:18" x14ac:dyDescent="0.5">
      <c r="A43" s="4" t="str">
        <f>A25</f>
        <v>รายการประมาณราคางานก่อสร้าง    โครงการก่อสร้างพระบรมราชานุสาวรีย์ รัชการที่ 5</v>
      </c>
      <c r="B43" s="4"/>
      <c r="C43" s="1"/>
      <c r="D43" s="1"/>
      <c r="E43" s="1"/>
      <c r="F43" s="1"/>
      <c r="G43" s="1"/>
      <c r="H43" s="1"/>
      <c r="I43" s="2"/>
      <c r="J43" s="1"/>
    </row>
    <row r="44" spans="1:18" x14ac:dyDescent="0.5">
      <c r="A44" s="4" t="str">
        <f>A26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4" s="4"/>
      <c r="C44" s="1"/>
      <c r="D44" s="1"/>
      <c r="E44" s="1"/>
      <c r="F44" s="1" t="str">
        <f>+F2</f>
        <v>คำนวณราคากลาง เมื่อวันที่  24 เดือน มกราคม  พ.ศ. 2565</v>
      </c>
      <c r="G44" s="1"/>
      <c r="H44" s="1"/>
      <c r="I44" s="2"/>
      <c r="J44" s="1" t="s">
        <v>5</v>
      </c>
    </row>
    <row r="45" spans="1:18" x14ac:dyDescent="0.5">
      <c r="A45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5" s="4"/>
      <c r="C45" s="1"/>
      <c r="D45" s="1"/>
      <c r="E45" s="1"/>
      <c r="F45" s="1"/>
      <c r="G45" s="1"/>
      <c r="H45" s="1"/>
      <c r="I45" s="157" t="s">
        <v>69</v>
      </c>
      <c r="J45" s="158" t="str">
        <f>IF(ROW()-26&lt;0,2,2+ROUND((ROW()/26),0))&amp;" / "&amp;$M$1</f>
        <v>4 / 24</v>
      </c>
    </row>
    <row r="46" spans="1:18" x14ac:dyDescent="0.5">
      <c r="A46" s="412" t="s">
        <v>6</v>
      </c>
      <c r="B46" s="412" t="s">
        <v>0</v>
      </c>
      <c r="C46" s="412" t="s">
        <v>1</v>
      </c>
      <c r="D46" s="412" t="s">
        <v>2</v>
      </c>
      <c r="E46" s="412" t="s">
        <v>7</v>
      </c>
      <c r="F46" s="412"/>
      <c r="G46" s="412" t="s">
        <v>8</v>
      </c>
      <c r="H46" s="412"/>
      <c r="I46" s="413" t="s">
        <v>9</v>
      </c>
      <c r="J46" s="412" t="s">
        <v>4</v>
      </c>
    </row>
    <row r="47" spans="1:18" x14ac:dyDescent="0.5">
      <c r="A47" s="412"/>
      <c r="B47" s="412"/>
      <c r="C47" s="412"/>
      <c r="D47" s="412"/>
      <c r="E47" s="3" t="s">
        <v>10</v>
      </c>
      <c r="F47" s="3" t="s">
        <v>3</v>
      </c>
      <c r="G47" s="3" t="s">
        <v>10</v>
      </c>
      <c r="H47" s="3" t="s">
        <v>3</v>
      </c>
      <c r="I47" s="412"/>
      <c r="J47" s="412"/>
    </row>
    <row r="48" spans="1:18" x14ac:dyDescent="0.5">
      <c r="A48" s="95"/>
      <c r="B48" s="151" t="s">
        <v>66</v>
      </c>
      <c r="C48" s="153"/>
      <c r="D48" s="151"/>
      <c r="E48" s="154">
        <v>0</v>
      </c>
      <c r="F48" s="154">
        <f>F40</f>
        <v>468661.8</v>
      </c>
      <c r="G48" s="154">
        <v>0</v>
      </c>
      <c r="H48" s="154">
        <f>H40</f>
        <v>48420.9</v>
      </c>
      <c r="I48" s="155">
        <f>I40</f>
        <v>1237339.3899999997</v>
      </c>
      <c r="J48" s="6"/>
    </row>
    <row r="49" spans="1:18" x14ac:dyDescent="0.5">
      <c r="A49" s="331"/>
      <c r="B49" s="332"/>
      <c r="C49" s="153"/>
      <c r="D49" s="332"/>
      <c r="E49" s="333"/>
      <c r="F49" s="333"/>
      <c r="G49" s="333"/>
      <c r="H49" s="333"/>
      <c r="I49" s="334"/>
      <c r="J49" s="335"/>
    </row>
    <row r="50" spans="1:18" x14ac:dyDescent="0.5">
      <c r="A50" s="9"/>
      <c r="B50" s="152" t="s">
        <v>175</v>
      </c>
      <c r="C50" s="231">
        <v>24.4</v>
      </c>
      <c r="D50" s="187" t="s">
        <v>11</v>
      </c>
      <c r="E50" s="8">
        <v>1852</v>
      </c>
      <c r="F50" s="8">
        <f t="shared" ref="F50" si="16">E50*C50</f>
        <v>45188.799999999996</v>
      </c>
      <c r="G50" s="8">
        <v>198</v>
      </c>
      <c r="H50" s="8">
        <f t="shared" ref="H50" si="17">G50*C50</f>
        <v>4831.2</v>
      </c>
      <c r="I50" s="8">
        <f t="shared" ref="I50" si="18">H50+F50</f>
        <v>50019.999999999993</v>
      </c>
      <c r="J50" s="16"/>
      <c r="R50" s="327"/>
    </row>
    <row r="51" spans="1:18" x14ac:dyDescent="0.5">
      <c r="A51" s="9"/>
      <c r="B51" s="152" t="s">
        <v>174</v>
      </c>
      <c r="C51" s="231">
        <v>33.6</v>
      </c>
      <c r="D51" s="187" t="s">
        <v>11</v>
      </c>
      <c r="E51" s="8">
        <v>2540</v>
      </c>
      <c r="F51" s="8">
        <f t="shared" ref="F51" si="19">E51*C51</f>
        <v>85344</v>
      </c>
      <c r="G51" s="8">
        <v>450</v>
      </c>
      <c r="H51" s="8">
        <f t="shared" ref="H51" si="20">G51*C51</f>
        <v>15120</v>
      </c>
      <c r="I51" s="8">
        <f t="shared" ref="I51" si="21">H51+F51</f>
        <v>100464</v>
      </c>
      <c r="J51" s="16"/>
      <c r="R51" s="327"/>
    </row>
    <row r="52" spans="1:18" x14ac:dyDescent="0.5">
      <c r="A52" s="9"/>
      <c r="B52" s="152" t="s">
        <v>184</v>
      </c>
      <c r="C52" s="325">
        <v>96.27</v>
      </c>
      <c r="D52" s="187" t="s">
        <v>11</v>
      </c>
      <c r="E52" s="162">
        <v>448</v>
      </c>
      <c r="F52" s="8">
        <f t="shared" ref="F52" si="22">E52*C52</f>
        <v>43128.959999999999</v>
      </c>
      <c r="G52" s="8">
        <v>121</v>
      </c>
      <c r="H52" s="8">
        <f t="shared" ref="H52" si="23">G52*C52</f>
        <v>11648.67</v>
      </c>
      <c r="I52" s="8">
        <f t="shared" ref="I52" si="24">H52+F52</f>
        <v>54777.63</v>
      </c>
      <c r="J52" s="16"/>
      <c r="R52" s="327"/>
    </row>
    <row r="53" spans="1:18" x14ac:dyDescent="0.5">
      <c r="A53" s="9"/>
      <c r="B53" s="152" t="s">
        <v>182</v>
      </c>
      <c r="C53" s="231">
        <v>157.46</v>
      </c>
      <c r="D53" s="187" t="s">
        <v>11</v>
      </c>
      <c r="E53" s="223">
        <v>484</v>
      </c>
      <c r="F53" s="8">
        <f t="shared" ref="F53" si="25">E53*C53</f>
        <v>76210.64</v>
      </c>
      <c r="G53" s="8">
        <v>167</v>
      </c>
      <c r="H53" s="8">
        <f t="shared" ref="H53" si="26">G53*C53</f>
        <v>26295.82</v>
      </c>
      <c r="I53" s="8">
        <f t="shared" ref="I53" si="27">H53+F53</f>
        <v>102506.45999999999</v>
      </c>
      <c r="J53" s="16"/>
      <c r="R53" s="327"/>
    </row>
    <row r="54" spans="1:18" x14ac:dyDescent="0.5">
      <c r="A54" s="9"/>
      <c r="B54" s="152" t="s">
        <v>183</v>
      </c>
      <c r="C54" s="231">
        <v>89</v>
      </c>
      <c r="D54" s="187" t="s">
        <v>11</v>
      </c>
      <c r="E54" s="223">
        <v>62</v>
      </c>
      <c r="F54" s="8">
        <f t="shared" ref="F54" si="28">E54*C54</f>
        <v>5518</v>
      </c>
      <c r="G54" s="8">
        <v>82</v>
      </c>
      <c r="H54" s="8">
        <f t="shared" ref="H54" si="29">G54*C54</f>
        <v>7298</v>
      </c>
      <c r="I54" s="8">
        <f t="shared" ref="I54" si="30">H54+F54</f>
        <v>12816</v>
      </c>
      <c r="J54" s="16"/>
      <c r="R54" s="327"/>
    </row>
    <row r="55" spans="1:18" x14ac:dyDescent="0.5">
      <c r="A55" s="183"/>
      <c r="B55" s="182"/>
      <c r="C55" s="170"/>
      <c r="D55" s="183"/>
      <c r="E55" s="184"/>
      <c r="F55" s="184"/>
      <c r="G55" s="184"/>
      <c r="H55" s="184"/>
      <c r="I55" s="184"/>
      <c r="J55" s="198"/>
    </row>
    <row r="56" spans="1:18" x14ac:dyDescent="0.5">
      <c r="A56" s="12"/>
      <c r="B56" s="3" t="str">
        <f>"รวมค่าวัสดุและค่าแรงงาน " &amp;B50</f>
        <v>รวมค่าวัสดุและค่าแรงงาน  - W1 ผนังกระเบื้องแกรนิตสีเทาพนมสารคาม</v>
      </c>
      <c r="C56" s="12"/>
      <c r="D56" s="12"/>
      <c r="E56" s="13"/>
      <c r="F56" s="14">
        <f>SUM(F48:F55)</f>
        <v>724052.2</v>
      </c>
      <c r="G56" s="13"/>
      <c r="H56" s="14">
        <f>SUM(H48:H55)</f>
        <v>113614.59</v>
      </c>
      <c r="I56" s="14">
        <f>SUM(I48:I55)</f>
        <v>1557923.4799999995</v>
      </c>
      <c r="J56" s="15"/>
      <c r="L56">
        <v>1159896</v>
      </c>
    </row>
    <row r="57" spans="1:18" x14ac:dyDescent="0.5">
      <c r="A57" s="98">
        <v>3</v>
      </c>
      <c r="B57" s="96" t="s">
        <v>83</v>
      </c>
      <c r="C57" s="21"/>
      <c r="D57" s="9"/>
      <c r="E57" s="8">
        <v>0</v>
      </c>
      <c r="F57" s="8">
        <f t="shared" ref="F57:F58" si="31">E57*C57</f>
        <v>0</v>
      </c>
      <c r="G57" s="8">
        <v>0</v>
      </c>
      <c r="H57" s="8">
        <f t="shared" ref="H57:H58" si="32">G57*C57</f>
        <v>0</v>
      </c>
      <c r="I57" s="8">
        <f t="shared" ref="I57:I58" si="33">H57+F57</f>
        <v>0</v>
      </c>
      <c r="J57" s="175"/>
    </row>
    <row r="58" spans="1:18" x14ac:dyDescent="0.5">
      <c r="A58" s="9"/>
      <c r="B58" s="152" t="s">
        <v>139</v>
      </c>
      <c r="C58" s="21">
        <v>24</v>
      </c>
      <c r="D58" s="9" t="s">
        <v>58</v>
      </c>
      <c r="E58" s="8">
        <v>1024</v>
      </c>
      <c r="F58" s="8">
        <f t="shared" si="31"/>
        <v>24576</v>
      </c>
      <c r="G58" s="8">
        <v>115</v>
      </c>
      <c r="H58" s="8">
        <f t="shared" si="32"/>
        <v>2760</v>
      </c>
      <c r="I58" s="8">
        <f t="shared" si="33"/>
        <v>27336</v>
      </c>
      <c r="J58" s="16"/>
    </row>
    <row r="59" spans="1:18" x14ac:dyDescent="0.5">
      <c r="A59" s="9"/>
      <c r="B59" s="210" t="s">
        <v>136</v>
      </c>
      <c r="C59" s="21">
        <v>196</v>
      </c>
      <c r="D59" s="9" t="s">
        <v>86</v>
      </c>
      <c r="E59" s="216">
        <v>5.0199999999999996</v>
      </c>
      <c r="F59" s="211">
        <f t="shared" ref="F59" si="34">ROUND(C59*E59,0)</f>
        <v>984</v>
      </c>
      <c r="G59" s="212">
        <v>7</v>
      </c>
      <c r="H59" s="211">
        <f t="shared" ref="H59" si="35">ROUND(C59*G59,0)</f>
        <v>1372</v>
      </c>
      <c r="I59" s="213">
        <f t="shared" ref="I59" si="36">F59+H59</f>
        <v>2356</v>
      </c>
      <c r="J59" s="16"/>
    </row>
    <row r="60" spans="1:18" x14ac:dyDescent="0.5">
      <c r="A60" s="9"/>
      <c r="B60" s="210" t="s">
        <v>140</v>
      </c>
      <c r="C60" s="21">
        <v>98</v>
      </c>
      <c r="D60" s="9" t="s">
        <v>86</v>
      </c>
      <c r="E60" s="237">
        <v>36</v>
      </c>
      <c r="F60" s="211">
        <f t="shared" ref="F60:F61" si="37">ROUND(C60*E60,0)</f>
        <v>3528</v>
      </c>
      <c r="G60" s="212">
        <v>24</v>
      </c>
      <c r="H60" s="211">
        <f t="shared" ref="H60:H61" si="38">ROUND(C60*G60,0)</f>
        <v>2352</v>
      </c>
      <c r="I60" s="213">
        <f t="shared" ref="I60:I61" si="39">F60+H60</f>
        <v>5880</v>
      </c>
      <c r="J60" s="16"/>
    </row>
    <row r="61" spans="1:18" x14ac:dyDescent="0.5">
      <c r="A61" s="9"/>
      <c r="B61" s="210" t="s">
        <v>137</v>
      </c>
      <c r="C61" s="21">
        <v>1</v>
      </c>
      <c r="D61" s="214" t="s">
        <v>135</v>
      </c>
      <c r="E61" s="211">
        <f>FLOOR(10%*SUM(F59:F60),1)</f>
        <v>451</v>
      </c>
      <c r="F61" s="211">
        <f t="shared" si="37"/>
        <v>451</v>
      </c>
      <c r="G61" s="211">
        <f>FLOOR(30%*SUM(E61),1)</f>
        <v>135</v>
      </c>
      <c r="H61" s="211">
        <f t="shared" si="38"/>
        <v>135</v>
      </c>
      <c r="I61" s="213">
        <f t="shared" si="39"/>
        <v>586</v>
      </c>
      <c r="J61" s="16"/>
    </row>
    <row r="62" spans="1:18" x14ac:dyDescent="0.5">
      <c r="A62" s="9"/>
      <c r="B62" s="210"/>
      <c r="C62" s="177"/>
      <c r="D62" s="214"/>
      <c r="E62" s="211"/>
      <c r="F62" s="211"/>
      <c r="G62" s="211"/>
      <c r="H62" s="211"/>
      <c r="I62" s="213"/>
      <c r="J62" s="16"/>
    </row>
    <row r="63" spans="1:18" x14ac:dyDescent="0.5">
      <c r="A63" s="12"/>
      <c r="B63" s="3" t="str">
        <f>"รวมค่าวัสดุและค่าแรงงาน " &amp;B57</f>
        <v>รวมค่าวัสดุและค่าแรงงาน งานระบบไฟฟ้า</v>
      </c>
      <c r="C63" s="12"/>
      <c r="D63" s="12"/>
      <c r="E63" s="13"/>
      <c r="F63" s="14">
        <f>SUM(F57:F62)</f>
        <v>29539</v>
      </c>
      <c r="G63" s="13"/>
      <c r="H63" s="14">
        <f>SUM(H57:H62)</f>
        <v>6619</v>
      </c>
      <c r="I63" s="14">
        <f>F63+H63</f>
        <v>36158</v>
      </c>
      <c r="J63" s="222"/>
    </row>
    <row r="64" spans="1:18" x14ac:dyDescent="0.5">
      <c r="A64" s="98">
        <v>4</v>
      </c>
      <c r="B64" s="96" t="s">
        <v>115</v>
      </c>
      <c r="C64" s="21"/>
      <c r="D64" s="9"/>
      <c r="E64" s="8">
        <v>0</v>
      </c>
      <c r="F64" s="8">
        <f t="shared" ref="F64:F66" si="40">E64*C64</f>
        <v>0</v>
      </c>
      <c r="G64" s="8">
        <v>0</v>
      </c>
      <c r="H64" s="8">
        <f t="shared" ref="H64:H67" si="41">G64*C64</f>
        <v>0</v>
      </c>
      <c r="I64" s="184">
        <f t="shared" ref="I64:I67" si="42">H64+F64</f>
        <v>0</v>
      </c>
      <c r="J64" s="198"/>
    </row>
    <row r="65" spans="1:20" x14ac:dyDescent="0.5">
      <c r="A65" s="9"/>
      <c r="B65" s="210" t="s">
        <v>157</v>
      </c>
      <c r="C65" s="21">
        <v>12.9</v>
      </c>
      <c r="D65" s="9" t="s">
        <v>12</v>
      </c>
      <c r="E65" s="309">
        <v>1570.09</v>
      </c>
      <c r="F65" s="8">
        <f t="shared" si="40"/>
        <v>20254.161</v>
      </c>
      <c r="G65" s="8">
        <v>391</v>
      </c>
      <c r="H65" s="8">
        <f t="shared" si="41"/>
        <v>5043.9000000000005</v>
      </c>
      <c r="I65" s="8">
        <f t="shared" si="42"/>
        <v>25298.061000000002</v>
      </c>
      <c r="J65" s="7"/>
    </row>
    <row r="66" spans="1:20" x14ac:dyDescent="0.5">
      <c r="A66" s="9"/>
      <c r="B66" s="164" t="s">
        <v>142</v>
      </c>
      <c r="C66" s="231" t="e">
        <f>#REF!*4.88</f>
        <v>#REF!</v>
      </c>
      <c r="D66" s="9" t="s">
        <v>81</v>
      </c>
      <c r="E66" s="223">
        <v>26</v>
      </c>
      <c r="F66" s="223" t="e">
        <f t="shared" si="40"/>
        <v>#REF!</v>
      </c>
      <c r="G66" s="223">
        <v>3.3</v>
      </c>
      <c r="H66" s="223" t="e">
        <f t="shared" si="41"/>
        <v>#REF!</v>
      </c>
      <c r="I66" s="223" t="e">
        <f t="shared" si="42"/>
        <v>#REF!</v>
      </c>
      <c r="J66" s="7"/>
    </row>
    <row r="67" spans="1:20" x14ac:dyDescent="0.5">
      <c r="A67" s="9"/>
      <c r="B67" s="164" t="s">
        <v>150</v>
      </c>
      <c r="C67" s="231">
        <v>10</v>
      </c>
      <c r="D67" s="9" t="s">
        <v>138</v>
      </c>
      <c r="E67" s="223">
        <v>22</v>
      </c>
      <c r="F67" s="223">
        <f t="shared" ref="F67" si="43">C67*E67</f>
        <v>220</v>
      </c>
      <c r="G67" s="223">
        <v>5</v>
      </c>
      <c r="H67" s="223">
        <f t="shared" si="41"/>
        <v>50</v>
      </c>
      <c r="I67" s="223">
        <f t="shared" si="42"/>
        <v>270</v>
      </c>
      <c r="J67" s="7"/>
    </row>
    <row r="68" spans="1:20" x14ac:dyDescent="0.5">
      <c r="A68" s="200"/>
      <c r="B68" s="164" t="s">
        <v>148</v>
      </c>
      <c r="C68" s="21">
        <v>46.5</v>
      </c>
      <c r="D68" s="9" t="s">
        <v>86</v>
      </c>
      <c r="E68" s="223">
        <v>600</v>
      </c>
      <c r="F68" s="223">
        <f t="shared" ref="F68" si="44">C68*E68</f>
        <v>27900</v>
      </c>
      <c r="G68" s="223">
        <v>25</v>
      </c>
      <c r="H68" s="223">
        <f t="shared" ref="H68" si="45">G68*C68</f>
        <v>1162.5</v>
      </c>
      <c r="I68" s="223">
        <f t="shared" ref="I68" si="46">H68+F68</f>
        <v>29062.5</v>
      </c>
      <c r="J68" s="205"/>
    </row>
    <row r="69" spans="1:20" x14ac:dyDescent="0.5">
      <c r="A69" s="9"/>
      <c r="B69" s="164" t="s">
        <v>149</v>
      </c>
      <c r="C69" s="21">
        <v>12.5</v>
      </c>
      <c r="D69" s="9" t="s">
        <v>86</v>
      </c>
      <c r="E69" s="223">
        <v>250</v>
      </c>
      <c r="F69" s="223">
        <f t="shared" ref="F69:F70" si="47">C69*E69</f>
        <v>3125</v>
      </c>
      <c r="G69" s="223">
        <v>25</v>
      </c>
      <c r="H69" s="223">
        <f t="shared" ref="H69:H70" si="48">G69*C69</f>
        <v>312.5</v>
      </c>
      <c r="I69" s="223">
        <f t="shared" ref="I69:I70" si="49">H69+F69</f>
        <v>3437.5</v>
      </c>
      <c r="J69" s="7"/>
    </row>
    <row r="70" spans="1:20" x14ac:dyDescent="0.5">
      <c r="A70" s="9"/>
      <c r="B70" s="164" t="s">
        <v>153</v>
      </c>
      <c r="C70" s="21">
        <v>6</v>
      </c>
      <c r="D70" s="9" t="s">
        <v>86</v>
      </c>
      <c r="E70" s="223" t="e">
        <f>+#REF!</f>
        <v>#REF!</v>
      </c>
      <c r="F70" s="223" t="e">
        <f t="shared" si="47"/>
        <v>#REF!</v>
      </c>
      <c r="G70" s="223" t="e">
        <f>+#REF!</f>
        <v>#REF!</v>
      </c>
      <c r="H70" s="223" t="e">
        <f t="shared" si="48"/>
        <v>#REF!</v>
      </c>
      <c r="I70" s="223" t="e">
        <f t="shared" si="49"/>
        <v>#REF!</v>
      </c>
      <c r="J70" s="7"/>
    </row>
    <row r="71" spans="1:20" x14ac:dyDescent="0.5">
      <c r="A71" s="200"/>
      <c r="B71" s="201"/>
      <c r="C71" s="202"/>
      <c r="D71" s="203"/>
      <c r="E71" s="204"/>
      <c r="F71" s="204"/>
      <c r="G71" s="204"/>
      <c r="H71" s="204"/>
      <c r="I71" s="204"/>
      <c r="J71" s="205"/>
    </row>
    <row r="72" spans="1:20" x14ac:dyDescent="0.5">
      <c r="A72" s="12"/>
      <c r="B72" s="3" t="str">
        <f>"รวมค่าวัสดุและค่าแรงงาน " &amp;B64</f>
        <v>รวมค่าวัสดุและค่าแรงงาน งานอื่นๆ</v>
      </c>
      <c r="C72" s="12"/>
      <c r="D72" s="12"/>
      <c r="E72" s="13"/>
      <c r="F72" s="14" t="e">
        <f>SUM(F65:F71)</f>
        <v>#REF!</v>
      </c>
      <c r="G72" s="13"/>
      <c r="H72" s="14" t="e">
        <f>SUM(H65:H71)</f>
        <v>#REF!</v>
      </c>
      <c r="I72" s="14" t="e">
        <f>SUM(I65:I71)</f>
        <v>#REF!</v>
      </c>
      <c r="J72" s="206"/>
    </row>
    <row r="73" spans="1:20" x14ac:dyDescent="0.5">
      <c r="A73" s="12"/>
      <c r="B73" s="180" t="e">
        <f>"รวมค่าวัสดุและค่าแรงงาน " &amp;#REF!</f>
        <v>#REF!</v>
      </c>
      <c r="C73" s="12"/>
      <c r="D73" s="12"/>
      <c r="E73" s="13"/>
      <c r="F73" s="14" t="e">
        <f>+F72+F63+F56+#REF!</f>
        <v>#REF!</v>
      </c>
      <c r="G73" s="13"/>
      <c r="H73" s="14" t="e">
        <f>+H72+H63+H56+#REF!</f>
        <v>#REF!</v>
      </c>
      <c r="I73" s="14" t="e">
        <f>+I72+I63+I56+#REF!</f>
        <v>#REF!</v>
      </c>
      <c r="J73" s="15"/>
    </row>
    <row r="79" spans="1:20" x14ac:dyDescent="0.5">
      <c r="L79" t="s">
        <v>170</v>
      </c>
      <c r="N79">
        <v>1.8</v>
      </c>
      <c r="P79">
        <v>9.6240000000000006</v>
      </c>
      <c r="R79">
        <v>54.76</v>
      </c>
      <c r="T79">
        <v>25.91</v>
      </c>
    </row>
    <row r="80" spans="1:20" x14ac:dyDescent="0.5">
      <c r="N80">
        <v>6</v>
      </c>
      <c r="P80">
        <v>18</v>
      </c>
      <c r="R80">
        <v>132.88</v>
      </c>
      <c r="T80">
        <v>73</v>
      </c>
    </row>
    <row r="81" spans="14:20" x14ac:dyDescent="0.5">
      <c r="N81">
        <v>0.9</v>
      </c>
      <c r="P81">
        <v>47.12</v>
      </c>
      <c r="R81">
        <v>84.8</v>
      </c>
      <c r="T81">
        <v>9006.9</v>
      </c>
    </row>
    <row r="82" spans="14:20" x14ac:dyDescent="0.5">
      <c r="N82">
        <v>2.3559999999999999</v>
      </c>
      <c r="P82">
        <v>28.8</v>
      </c>
      <c r="R82">
        <v>508.7</v>
      </c>
    </row>
    <row r="83" spans="14:20" x14ac:dyDescent="0.5">
      <c r="N83">
        <v>1.44</v>
      </c>
      <c r="P83">
        <v>4.96</v>
      </c>
      <c r="R83">
        <v>111.86</v>
      </c>
      <c r="T83">
        <v>65.78</v>
      </c>
    </row>
    <row r="84" spans="14:20" x14ac:dyDescent="0.5">
      <c r="N84">
        <v>0.24</v>
      </c>
      <c r="P84">
        <v>91.4</v>
      </c>
      <c r="R84">
        <v>228.64</v>
      </c>
      <c r="T84">
        <v>16.8</v>
      </c>
    </row>
    <row r="85" spans="14:20" x14ac:dyDescent="0.5">
      <c r="N85">
        <v>6.86</v>
      </c>
      <c r="P85">
        <v>25.4</v>
      </c>
      <c r="R85">
        <v>225.45</v>
      </c>
      <c r="T85">
        <v>288</v>
      </c>
    </row>
    <row r="86" spans="14:20" x14ac:dyDescent="0.5">
      <c r="N86">
        <v>1.9</v>
      </c>
      <c r="P86">
        <v>45.56</v>
      </c>
      <c r="R86">
        <v>90.3</v>
      </c>
      <c r="T86">
        <v>142.19999999999999</v>
      </c>
    </row>
    <row r="87" spans="14:20" x14ac:dyDescent="0.5">
      <c r="N87">
        <v>4.55</v>
      </c>
      <c r="P87">
        <v>44.91</v>
      </c>
      <c r="R87">
        <v>24.8</v>
      </c>
      <c r="T87">
        <v>1077.46</v>
      </c>
    </row>
    <row r="88" spans="14:20" x14ac:dyDescent="0.5">
      <c r="N88">
        <v>4.49</v>
      </c>
      <c r="P88">
        <v>10.8</v>
      </c>
      <c r="R88">
        <v>45.6</v>
      </c>
      <c r="T88">
        <v>256.44</v>
      </c>
    </row>
    <row r="89" spans="14:20" x14ac:dyDescent="0.5">
      <c r="N89">
        <v>6.31</v>
      </c>
      <c r="P89">
        <v>13.4</v>
      </c>
      <c r="R89">
        <v>91.6</v>
      </c>
      <c r="S89" s="328" t="s">
        <v>180</v>
      </c>
      <c r="T89">
        <f>SUM(T79:T88)</f>
        <v>10952.49</v>
      </c>
    </row>
    <row r="90" spans="14:20" x14ac:dyDescent="0.5">
      <c r="N90">
        <v>6.07</v>
      </c>
      <c r="P90">
        <v>11.59</v>
      </c>
      <c r="R90">
        <v>105.6</v>
      </c>
    </row>
    <row r="91" spans="14:20" x14ac:dyDescent="0.5">
      <c r="N91">
        <v>8.64</v>
      </c>
      <c r="P91">
        <v>2.25</v>
      </c>
      <c r="Q91" s="328" t="s">
        <v>178</v>
      </c>
      <c r="R91">
        <f>SUM(R79:R90)</f>
        <v>1704.9899999999996</v>
      </c>
    </row>
    <row r="92" spans="14:20" x14ac:dyDescent="0.5">
      <c r="N92">
        <v>0.21</v>
      </c>
      <c r="P92">
        <v>4.3</v>
      </c>
    </row>
    <row r="93" spans="14:20" x14ac:dyDescent="0.5">
      <c r="N93">
        <v>0.57999999999999996</v>
      </c>
      <c r="P93">
        <v>9.6</v>
      </c>
    </row>
    <row r="94" spans="14:20" x14ac:dyDescent="0.5">
      <c r="N94">
        <v>16.72</v>
      </c>
      <c r="P94">
        <v>4.8</v>
      </c>
    </row>
    <row r="95" spans="14:20" x14ac:dyDescent="0.5">
      <c r="N95">
        <v>12.05</v>
      </c>
      <c r="P95">
        <v>11.2</v>
      </c>
    </row>
    <row r="96" spans="14:20" x14ac:dyDescent="0.5">
      <c r="N96">
        <v>3.04</v>
      </c>
      <c r="P96">
        <v>6.84</v>
      </c>
    </row>
    <row r="97" spans="13:18" x14ac:dyDescent="0.5">
      <c r="N97">
        <v>4.3</v>
      </c>
      <c r="P97">
        <v>64</v>
      </c>
    </row>
    <row r="98" spans="13:18" x14ac:dyDescent="0.5">
      <c r="N98">
        <v>1.08</v>
      </c>
      <c r="P98">
        <v>96.48</v>
      </c>
    </row>
    <row r="99" spans="13:18" x14ac:dyDescent="0.5">
      <c r="N99">
        <v>1.34</v>
      </c>
      <c r="O99" s="328" t="s">
        <v>116</v>
      </c>
      <c r="P99">
        <f>SUM(P79:P98)</f>
        <v>551.03399999999999</v>
      </c>
    </row>
    <row r="100" spans="13:18" x14ac:dyDescent="0.5">
      <c r="N100">
        <v>2.57</v>
      </c>
    </row>
    <row r="101" spans="13:18" x14ac:dyDescent="0.5">
      <c r="N101">
        <v>10.52</v>
      </c>
    </row>
    <row r="102" spans="13:18" x14ac:dyDescent="0.5">
      <c r="M102" s="328" t="s">
        <v>177</v>
      </c>
      <c r="N102">
        <f>SUM(N79:N101)</f>
        <v>103.96599999999999</v>
      </c>
    </row>
    <row r="106" spans="13:18" x14ac:dyDescent="0.5">
      <c r="N106">
        <v>121.6</v>
      </c>
      <c r="P106">
        <v>127.04</v>
      </c>
      <c r="R106">
        <v>38.5</v>
      </c>
    </row>
    <row r="107" spans="13:18" x14ac:dyDescent="0.5">
      <c r="N107">
        <v>312</v>
      </c>
      <c r="P107">
        <v>227.84</v>
      </c>
      <c r="R107">
        <v>93.5</v>
      </c>
    </row>
    <row r="108" spans="13:18" x14ac:dyDescent="0.5">
      <c r="N108">
        <v>145.80000000000001</v>
      </c>
      <c r="P108">
        <v>299.39999999999998</v>
      </c>
      <c r="R108">
        <v>8.64</v>
      </c>
    </row>
    <row r="109" spans="13:18" x14ac:dyDescent="0.5">
      <c r="N109">
        <v>376.2</v>
      </c>
      <c r="P109">
        <v>97.2</v>
      </c>
      <c r="R109">
        <v>4.125</v>
      </c>
    </row>
    <row r="110" spans="13:18" x14ac:dyDescent="0.5">
      <c r="N110">
        <v>228</v>
      </c>
      <c r="P110">
        <v>89.4</v>
      </c>
      <c r="R110">
        <v>8.6999999999999993</v>
      </c>
    </row>
    <row r="111" spans="13:18" x14ac:dyDescent="0.5">
      <c r="N111">
        <v>52.8</v>
      </c>
      <c r="P111">
        <v>44.8</v>
      </c>
      <c r="R111">
        <v>4</v>
      </c>
    </row>
    <row r="112" spans="13:18" x14ac:dyDescent="0.5">
      <c r="N112">
        <v>609.84</v>
      </c>
      <c r="O112" s="328" t="s">
        <v>181</v>
      </c>
      <c r="P112">
        <f>SUM(P106:P111)</f>
        <v>885.68</v>
      </c>
      <c r="R112">
        <f>SUM(R106:R111)</f>
        <v>157.46499999999997</v>
      </c>
    </row>
    <row r="113" spans="13:17" x14ac:dyDescent="0.5">
      <c r="N113">
        <v>458.5</v>
      </c>
      <c r="Q113" s="326"/>
    </row>
    <row r="114" spans="13:17" x14ac:dyDescent="0.5">
      <c r="N114">
        <v>482.8</v>
      </c>
    </row>
    <row r="115" spans="13:17" x14ac:dyDescent="0.5">
      <c r="N115">
        <v>432.96</v>
      </c>
    </row>
    <row r="116" spans="13:17" x14ac:dyDescent="0.5">
      <c r="N116">
        <v>747.6</v>
      </c>
    </row>
    <row r="117" spans="13:17" x14ac:dyDescent="0.5">
      <c r="N117">
        <v>667.98</v>
      </c>
    </row>
    <row r="118" spans="13:17" x14ac:dyDescent="0.5">
      <c r="N118">
        <v>56.2</v>
      </c>
    </row>
    <row r="119" spans="13:17" x14ac:dyDescent="0.5">
      <c r="M119" s="328"/>
      <c r="N119">
        <v>73.2</v>
      </c>
    </row>
    <row r="120" spans="13:17" x14ac:dyDescent="0.5">
      <c r="N120">
        <v>49.6</v>
      </c>
    </row>
    <row r="121" spans="13:17" x14ac:dyDescent="0.5">
      <c r="M121" t="s">
        <v>179</v>
      </c>
      <c r="N121">
        <f>SUM(N106:N120)</f>
        <v>4815.08</v>
      </c>
    </row>
  </sheetData>
  <mergeCells count="24">
    <mergeCell ref="I4:I5"/>
    <mergeCell ref="J4:J5"/>
    <mergeCell ref="A4:A5"/>
    <mergeCell ref="B4:B5"/>
    <mergeCell ref="C4:C5"/>
    <mergeCell ref="D4:D5"/>
    <mergeCell ref="E4:F4"/>
    <mergeCell ref="G4:H4"/>
    <mergeCell ref="I28:I29"/>
    <mergeCell ref="J28:J29"/>
    <mergeCell ref="A46:A47"/>
    <mergeCell ref="B46:B47"/>
    <mergeCell ref="C46:C47"/>
    <mergeCell ref="D46:D47"/>
    <mergeCell ref="E46:F46"/>
    <mergeCell ref="G46:H46"/>
    <mergeCell ref="I46:I47"/>
    <mergeCell ref="J46:J47"/>
    <mergeCell ref="A28:A29"/>
    <mergeCell ref="B28:B29"/>
    <mergeCell ref="C28:C29"/>
    <mergeCell ref="D28:D29"/>
    <mergeCell ref="E28:F28"/>
    <mergeCell ref="G28:H28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87" fitToHeight="2" orientation="landscape" horizontalDpi="4294967293" r:id="rId1"/>
  <headerFooter alignWithMargins="0"/>
  <rowBreaks count="2" manualBreakCount="2">
    <brk id="24" max="16383" man="1"/>
    <brk id="4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BE96F-474D-4A0E-A1A3-11040F6A98EF}">
  <sheetPr>
    <tabColor rgb="FFFFFF00"/>
  </sheetPr>
  <dimension ref="A1:T121"/>
  <sheetViews>
    <sheetView view="pageBreakPreview" topLeftCell="A11" zoomScaleNormal="120" zoomScaleSheetLayoutView="100" zoomScalePageLayoutView="55" workbookViewId="0">
      <selection activeCell="D28" sqref="D28:D29"/>
    </sheetView>
  </sheetViews>
  <sheetFormatPr defaultRowHeight="21.75" x14ac:dyDescent="0.5"/>
  <cols>
    <col min="1" max="1" width="6.85546875" customWidth="1"/>
    <col min="2" max="2" width="53" customWidth="1"/>
    <col min="3" max="3" width="10" customWidth="1"/>
    <col min="4" max="4" width="7.7109375" customWidth="1"/>
    <col min="5" max="5" width="13.28515625" customWidth="1"/>
    <col min="6" max="6" width="14.28515625" customWidth="1"/>
    <col min="7" max="7" width="11.7109375" customWidth="1"/>
    <col min="8" max="8" width="14.28515625" customWidth="1"/>
    <col min="9" max="9" width="13.85546875" customWidth="1"/>
    <col min="10" max="10" width="15.85546875" customWidth="1"/>
    <col min="12" max="12" width="15.140625" bestFit="1" customWidth="1"/>
    <col min="17" max="17" width="9.42578125" bestFit="1" customWidth="1"/>
  </cols>
  <sheetData>
    <row r="1" spans="1:17" x14ac:dyDescent="0.5">
      <c r="A1" s="4" t="s">
        <v>169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24</v>
      </c>
    </row>
    <row r="2" spans="1:17" x14ac:dyDescent="0.5">
      <c r="A2" s="4" t="s">
        <v>64</v>
      </c>
      <c r="B2" s="4"/>
      <c r="C2" s="1"/>
      <c r="D2" s="1"/>
      <c r="E2" s="1"/>
      <c r="F2" s="1" t="str">
        <f>+'ปร4 (รวม)'!F2</f>
        <v>คำนวณราคากลาง เมื่อวันที่  24 เดือน มกราคม  พ.ศ. 2565</v>
      </c>
      <c r="G2" s="1"/>
      <c r="H2" s="1"/>
      <c r="I2" s="2"/>
      <c r="J2" s="1" t="s">
        <v>5</v>
      </c>
      <c r="L2" s="156" t="s">
        <v>74</v>
      </c>
    </row>
    <row r="3" spans="1:17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IF(ROW()-26&lt;0,2,1+ROUND((ROW()/26),0))&amp;" / "&amp;$M$1</f>
        <v>2 / 24</v>
      </c>
    </row>
    <row r="4" spans="1:17" ht="21.75" customHeight="1" x14ac:dyDescent="0.5">
      <c r="A4" s="414" t="s">
        <v>6</v>
      </c>
      <c r="B4" s="414" t="s">
        <v>0</v>
      </c>
      <c r="C4" s="414" t="s">
        <v>1</v>
      </c>
      <c r="D4" s="414" t="s">
        <v>2</v>
      </c>
      <c r="E4" s="416" t="s">
        <v>7</v>
      </c>
      <c r="F4" s="417"/>
      <c r="G4" s="416" t="s">
        <v>8</v>
      </c>
      <c r="H4" s="417"/>
      <c r="I4" s="418" t="s">
        <v>9</v>
      </c>
      <c r="J4" s="414" t="s">
        <v>4</v>
      </c>
    </row>
    <row r="5" spans="1:17" x14ac:dyDescent="0.5">
      <c r="A5" s="415"/>
      <c r="B5" s="415"/>
      <c r="C5" s="415"/>
      <c r="D5" s="415"/>
      <c r="E5" s="3" t="s">
        <v>10</v>
      </c>
      <c r="F5" s="3" t="s">
        <v>3</v>
      </c>
      <c r="G5" s="3" t="s">
        <v>10</v>
      </c>
      <c r="H5" s="3" t="s">
        <v>3</v>
      </c>
      <c r="I5" s="419"/>
      <c r="J5" s="415"/>
    </row>
    <row r="6" spans="1:17" x14ac:dyDescent="0.5">
      <c r="A6" s="98">
        <v>1</v>
      </c>
      <c r="B6" s="96" t="s">
        <v>63</v>
      </c>
      <c r="C6" s="21"/>
      <c r="D6" s="9"/>
      <c r="E6" s="8"/>
      <c r="F6" s="8"/>
      <c r="G6" s="8"/>
      <c r="H6" s="8"/>
      <c r="I6" s="8"/>
      <c r="J6" s="16"/>
    </row>
    <row r="7" spans="1:17" x14ac:dyDescent="0.5">
      <c r="A7" s="9"/>
      <c r="B7" s="152" t="s">
        <v>98</v>
      </c>
      <c r="C7" s="231">
        <v>26</v>
      </c>
      <c r="D7" s="9" t="s">
        <v>12</v>
      </c>
      <c r="E7" s="8">
        <v>0</v>
      </c>
      <c r="F7" s="8">
        <f t="shared" ref="F7:F20" si="0">E7*C7</f>
        <v>0</v>
      </c>
      <c r="G7" s="8">
        <v>125</v>
      </c>
      <c r="H7" s="8">
        <f t="shared" ref="H7:H20" si="1">G7*C7</f>
        <v>3250</v>
      </c>
      <c r="I7" s="8">
        <f t="shared" ref="I7:I20" si="2">H7+F7</f>
        <v>3250</v>
      </c>
      <c r="J7" s="16"/>
    </row>
    <row r="8" spans="1:17" x14ac:dyDescent="0.5">
      <c r="A8" s="9"/>
      <c r="B8" s="152" t="s">
        <v>78</v>
      </c>
      <c r="C8" s="231">
        <v>0</v>
      </c>
      <c r="D8" s="9" t="s">
        <v>12</v>
      </c>
      <c r="E8" s="316">
        <v>454.83</v>
      </c>
      <c r="F8" s="8">
        <f t="shared" si="0"/>
        <v>0</v>
      </c>
      <c r="G8" s="8">
        <v>91</v>
      </c>
      <c r="H8" s="8">
        <f t="shared" si="1"/>
        <v>0</v>
      </c>
      <c r="I8" s="8">
        <f t="shared" si="2"/>
        <v>0</v>
      </c>
      <c r="J8" s="7"/>
    </row>
    <row r="9" spans="1:17" x14ac:dyDescent="0.5">
      <c r="A9" s="9"/>
      <c r="B9" s="152" t="s">
        <v>79</v>
      </c>
      <c r="C9" s="231">
        <v>0</v>
      </c>
      <c r="D9" s="9" t="s">
        <v>12</v>
      </c>
      <c r="E9" s="309">
        <v>1495.33</v>
      </c>
      <c r="F9" s="8">
        <f t="shared" si="0"/>
        <v>0</v>
      </c>
      <c r="G9" s="8">
        <v>398</v>
      </c>
      <c r="H9" s="8">
        <f t="shared" si="1"/>
        <v>0</v>
      </c>
      <c r="I9" s="8">
        <f t="shared" si="2"/>
        <v>0</v>
      </c>
      <c r="J9" s="16"/>
    </row>
    <row r="10" spans="1:17" x14ac:dyDescent="0.5">
      <c r="A10" s="9"/>
      <c r="B10" s="152" t="s">
        <v>156</v>
      </c>
      <c r="C10" s="325">
        <v>103.99</v>
      </c>
      <c r="D10" s="9" t="s">
        <v>12</v>
      </c>
      <c r="E10" s="309">
        <v>1570.09</v>
      </c>
      <c r="F10" s="8">
        <f t="shared" si="0"/>
        <v>163273.65909999999</v>
      </c>
      <c r="G10" s="8">
        <v>391</v>
      </c>
      <c r="H10" s="8">
        <f t="shared" si="1"/>
        <v>40660.089999999997</v>
      </c>
      <c r="I10" s="8">
        <f t="shared" si="2"/>
        <v>203933.74909999999</v>
      </c>
      <c r="J10" s="16"/>
    </row>
    <row r="11" spans="1:17" x14ac:dyDescent="0.5">
      <c r="A11" s="9"/>
      <c r="B11" s="152" t="s">
        <v>80</v>
      </c>
      <c r="C11" s="21"/>
      <c r="D11" s="9"/>
      <c r="E11" s="8">
        <v>0</v>
      </c>
      <c r="F11" s="8">
        <f t="shared" si="0"/>
        <v>0</v>
      </c>
      <c r="G11" s="8">
        <v>0</v>
      </c>
      <c r="H11" s="8">
        <f t="shared" si="1"/>
        <v>0</v>
      </c>
      <c r="I11" s="8">
        <f t="shared" si="2"/>
        <v>0</v>
      </c>
      <c r="J11" s="16"/>
    </row>
    <row r="12" spans="1:17" x14ac:dyDescent="0.5">
      <c r="A12" s="9"/>
      <c r="B12" s="164" t="s">
        <v>94</v>
      </c>
      <c r="C12" s="325">
        <f>0*1.05</f>
        <v>0</v>
      </c>
      <c r="D12" s="9" t="s">
        <v>81</v>
      </c>
      <c r="E12" s="223">
        <v>27.36</v>
      </c>
      <c r="F12" s="8">
        <f t="shared" si="0"/>
        <v>0</v>
      </c>
      <c r="G12" s="8">
        <v>4.0999999999999996</v>
      </c>
      <c r="H12" s="8">
        <f t="shared" si="1"/>
        <v>0</v>
      </c>
      <c r="I12" s="8">
        <f t="shared" si="2"/>
        <v>0</v>
      </c>
      <c r="J12" s="16"/>
    </row>
    <row r="13" spans="1:17" x14ac:dyDescent="0.5">
      <c r="A13" s="9"/>
      <c r="B13" s="164" t="s">
        <v>176</v>
      </c>
      <c r="C13" s="325">
        <f>65.78*1.07</f>
        <v>70.384600000000006</v>
      </c>
      <c r="D13" s="9" t="s">
        <v>81</v>
      </c>
      <c r="E13" s="223">
        <v>26.78</v>
      </c>
      <c r="F13" s="8">
        <f t="shared" si="0"/>
        <v>1884.8995880000002</v>
      </c>
      <c r="G13" s="8">
        <v>4.0999999999999996</v>
      </c>
      <c r="H13" s="8">
        <f t="shared" si="1"/>
        <v>288.57686000000001</v>
      </c>
      <c r="I13" s="8">
        <f t="shared" si="2"/>
        <v>2173.4764480000003</v>
      </c>
      <c r="J13" s="16"/>
    </row>
    <row r="14" spans="1:17" x14ac:dyDescent="0.5">
      <c r="A14" s="9"/>
      <c r="B14" s="164" t="s">
        <v>95</v>
      </c>
      <c r="C14" s="21">
        <f>4275.79*1.09</f>
        <v>4660.6111000000001</v>
      </c>
      <c r="D14" s="9" t="s">
        <v>81</v>
      </c>
      <c r="E14" s="223">
        <v>26</v>
      </c>
      <c r="F14" s="8">
        <f t="shared" si="0"/>
        <v>121175.88860000001</v>
      </c>
      <c r="G14" s="8">
        <v>3.3</v>
      </c>
      <c r="H14" s="8">
        <f t="shared" si="1"/>
        <v>15380.01663</v>
      </c>
      <c r="I14" s="8">
        <f t="shared" si="2"/>
        <v>136555.90523</v>
      </c>
      <c r="J14" s="16"/>
      <c r="N14">
        <v>6.31</v>
      </c>
      <c r="Q14">
        <v>2.25</v>
      </c>
    </row>
    <row r="15" spans="1:17" x14ac:dyDescent="0.5">
      <c r="A15" s="9"/>
      <c r="B15" s="164" t="s">
        <v>96</v>
      </c>
      <c r="C15" s="21">
        <f>0*1.11</f>
        <v>0</v>
      </c>
      <c r="D15" s="9" t="s">
        <v>81</v>
      </c>
      <c r="E15" s="223">
        <v>26</v>
      </c>
      <c r="F15" s="8">
        <f t="shared" si="0"/>
        <v>0</v>
      </c>
      <c r="G15" s="8">
        <v>3.3</v>
      </c>
      <c r="H15" s="8">
        <f t="shared" si="1"/>
        <v>0</v>
      </c>
      <c r="I15" s="8">
        <f t="shared" si="2"/>
        <v>0</v>
      </c>
      <c r="J15" s="16"/>
      <c r="N15">
        <v>6.07</v>
      </c>
      <c r="Q15">
        <v>4.3</v>
      </c>
    </row>
    <row r="16" spans="1:17" x14ac:dyDescent="0.5">
      <c r="A16" s="9"/>
      <c r="B16" s="188" t="s">
        <v>123</v>
      </c>
      <c r="C16" s="21">
        <f>ROUNDDOWN(SUM(C12:C15)*0.03,0)</f>
        <v>141</v>
      </c>
      <c r="D16" s="9" t="s">
        <v>81</v>
      </c>
      <c r="E16" s="223">
        <v>34.270000000000003</v>
      </c>
      <c r="F16" s="8">
        <f t="shared" si="0"/>
        <v>4832.0700000000006</v>
      </c>
      <c r="G16" s="8">
        <v>0</v>
      </c>
      <c r="H16" s="8">
        <f t="shared" si="1"/>
        <v>0</v>
      </c>
      <c r="I16" s="8">
        <f t="shared" si="2"/>
        <v>4832.0700000000006</v>
      </c>
      <c r="J16" s="7"/>
      <c r="N16">
        <v>8.64</v>
      </c>
      <c r="Q16">
        <v>6.84</v>
      </c>
    </row>
    <row r="17" spans="1:17" x14ac:dyDescent="0.5">
      <c r="A17" s="9"/>
      <c r="B17" s="188" t="s">
        <v>124</v>
      </c>
      <c r="C17" s="21">
        <f>+C19*0.6</f>
        <v>104.322</v>
      </c>
      <c r="D17" s="9" t="s">
        <v>11</v>
      </c>
      <c r="E17" s="8">
        <v>349</v>
      </c>
      <c r="F17" s="8">
        <f t="shared" si="0"/>
        <v>36408.378000000004</v>
      </c>
      <c r="G17" s="8">
        <v>0</v>
      </c>
      <c r="H17" s="8">
        <f t="shared" si="1"/>
        <v>0</v>
      </c>
      <c r="I17" s="8">
        <f t="shared" si="2"/>
        <v>36408.378000000004</v>
      </c>
      <c r="J17" s="7"/>
      <c r="N17">
        <v>0.21</v>
      </c>
      <c r="Q17">
        <v>64</v>
      </c>
    </row>
    <row r="18" spans="1:17" x14ac:dyDescent="0.5">
      <c r="A18" s="9"/>
      <c r="B18" s="164" t="s">
        <v>165</v>
      </c>
      <c r="C18" s="165">
        <f>+C17*0.3</f>
        <v>31.296599999999998</v>
      </c>
      <c r="D18" s="199" t="s">
        <v>44</v>
      </c>
      <c r="E18" s="238">
        <v>256</v>
      </c>
      <c r="F18" s="168">
        <f t="shared" ref="F18" si="3">ROUND(C18*E18,0)</f>
        <v>8012</v>
      </c>
      <c r="G18" s="8">
        <v>0</v>
      </c>
      <c r="H18" s="8">
        <f t="shared" si="1"/>
        <v>0</v>
      </c>
      <c r="I18" s="8">
        <f t="shared" si="2"/>
        <v>8012</v>
      </c>
      <c r="J18" s="7"/>
      <c r="N18">
        <v>0.57999999999999996</v>
      </c>
      <c r="Q18">
        <v>96.48</v>
      </c>
    </row>
    <row r="19" spans="1:17" x14ac:dyDescent="0.5">
      <c r="A19" s="9"/>
      <c r="B19" s="188" t="s">
        <v>126</v>
      </c>
      <c r="C19" s="21">
        <v>173.87</v>
      </c>
      <c r="D19" s="9" t="s">
        <v>11</v>
      </c>
      <c r="E19" s="223">
        <v>0</v>
      </c>
      <c r="F19" s="8">
        <f t="shared" si="0"/>
        <v>0</v>
      </c>
      <c r="G19" s="8">
        <v>133</v>
      </c>
      <c r="H19" s="8">
        <f t="shared" si="1"/>
        <v>23124.71</v>
      </c>
      <c r="I19" s="8">
        <f t="shared" si="2"/>
        <v>23124.71</v>
      </c>
      <c r="J19" s="7"/>
      <c r="K19" s="21">
        <v>551.03</v>
      </c>
      <c r="M19" t="s">
        <v>177</v>
      </c>
      <c r="N19">
        <f>SUM(N14:N18)</f>
        <v>21.81</v>
      </c>
      <c r="Q19">
        <f>SUM(Q14:Q18)</f>
        <v>173.87</v>
      </c>
    </row>
    <row r="20" spans="1:17" x14ac:dyDescent="0.5">
      <c r="A20" s="9"/>
      <c r="B20" s="188" t="s">
        <v>127</v>
      </c>
      <c r="C20" s="21">
        <f>+C19*0.25</f>
        <v>43.467500000000001</v>
      </c>
      <c r="D20" s="9" t="s">
        <v>81</v>
      </c>
      <c r="E20" s="223">
        <v>35.869999999999997</v>
      </c>
      <c r="F20" s="8">
        <f t="shared" si="0"/>
        <v>1559.1792249999999</v>
      </c>
      <c r="G20" s="8">
        <v>0</v>
      </c>
      <c r="H20" s="8">
        <f t="shared" si="1"/>
        <v>0</v>
      </c>
      <c r="I20" s="8">
        <f t="shared" si="2"/>
        <v>1559.1792249999999</v>
      </c>
      <c r="J20" s="7"/>
    </row>
    <row r="21" spans="1:17" x14ac:dyDescent="0.5">
      <c r="A21" s="18"/>
      <c r="B21" s="10"/>
      <c r="C21" s="22"/>
      <c r="D21" s="18"/>
      <c r="E21" s="11"/>
      <c r="F21" s="11"/>
      <c r="G21" s="11"/>
      <c r="H21" s="11"/>
      <c r="I21" s="11"/>
      <c r="J21" s="10"/>
    </row>
    <row r="22" spans="1:17" x14ac:dyDescent="0.5">
      <c r="A22" s="12"/>
      <c r="B22" s="3" t="str">
        <f>"ยอดยกไป "</f>
        <v xml:space="preserve">ยอดยกไป </v>
      </c>
      <c r="C22" s="12"/>
      <c r="D22" s="12"/>
      <c r="E22" s="13"/>
      <c r="F22" s="14">
        <f>SUM(F6:F21)</f>
        <v>337146.07451300009</v>
      </c>
      <c r="G22" s="13"/>
      <c r="H22" s="14">
        <f>SUM(H6:H21)</f>
        <v>82703.393489999988</v>
      </c>
      <c r="I22" s="14">
        <f>F22+H22</f>
        <v>419849.46800300007</v>
      </c>
      <c r="J22" s="15"/>
      <c r="L22" t="s">
        <v>201</v>
      </c>
    </row>
    <row r="23" spans="1:17" x14ac:dyDescent="0.5">
      <c r="A23" s="351"/>
      <c r="B23" s="227"/>
      <c r="C23" s="351"/>
      <c r="D23" s="351"/>
      <c r="E23" s="228"/>
      <c r="F23" s="229"/>
      <c r="G23" s="228"/>
      <c r="H23" s="229"/>
      <c r="I23" s="229"/>
      <c r="J23" s="230"/>
    </row>
    <row r="25" spans="1:17" x14ac:dyDescent="0.5">
      <c r="A25" s="4" t="str">
        <f>+A1</f>
        <v>รายการประมาณราคางานก่อสร้าง    โครงการก่อสร้างพระบรมราชานุสาวรีย์ รัชการที่ 5</v>
      </c>
      <c r="B25" s="4"/>
      <c r="C25" s="1"/>
      <c r="D25" s="1"/>
      <c r="E25" s="1"/>
      <c r="F25" s="1"/>
      <c r="G25" s="1"/>
      <c r="H25" s="1"/>
      <c r="I25" s="2"/>
      <c r="J25" s="1"/>
    </row>
    <row r="26" spans="1:17" x14ac:dyDescent="0.5">
      <c r="A26" s="4" t="str">
        <f>+A2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6" s="4"/>
      <c r="C26" s="1"/>
      <c r="D26" s="1"/>
      <c r="E26" s="1"/>
      <c r="F26" s="1" t="str">
        <f>+F2</f>
        <v>คำนวณราคากลาง เมื่อวันที่  24 เดือน มกราคม  พ.ศ. 2565</v>
      </c>
      <c r="G26" s="1"/>
      <c r="H26" s="1"/>
      <c r="I26" s="2"/>
      <c r="J26" s="1" t="s">
        <v>5</v>
      </c>
    </row>
    <row r="27" spans="1:17" x14ac:dyDescent="0.5">
      <c r="A2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7" s="4"/>
      <c r="C27" s="1"/>
      <c r="D27" s="1"/>
      <c r="E27" s="1"/>
      <c r="F27" s="1"/>
      <c r="G27" s="1"/>
      <c r="H27" s="1"/>
      <c r="I27" s="157" t="s">
        <v>69</v>
      </c>
      <c r="J27" s="158" t="str">
        <f>IF(ROW()-26&lt;0,2,2+ROUND((ROW()/26),0))&amp;" / "&amp;$M$1</f>
        <v>3 / 24</v>
      </c>
    </row>
    <row r="28" spans="1:17" ht="21.75" customHeight="1" x14ac:dyDescent="0.5">
      <c r="A28" s="414" t="s">
        <v>6</v>
      </c>
      <c r="B28" s="414" t="s">
        <v>0</v>
      </c>
      <c r="C28" s="414" t="s">
        <v>117</v>
      </c>
      <c r="D28" s="414" t="s">
        <v>2</v>
      </c>
      <c r="E28" s="416" t="s">
        <v>7</v>
      </c>
      <c r="F28" s="417"/>
      <c r="G28" s="416" t="s">
        <v>8</v>
      </c>
      <c r="H28" s="417"/>
      <c r="I28" s="418" t="s">
        <v>9</v>
      </c>
      <c r="J28" s="414" t="s">
        <v>4</v>
      </c>
    </row>
    <row r="29" spans="1:17" x14ac:dyDescent="0.5">
      <c r="A29" s="415"/>
      <c r="B29" s="415"/>
      <c r="C29" s="415"/>
      <c r="D29" s="415"/>
      <c r="E29" s="3" t="s">
        <v>10</v>
      </c>
      <c r="F29" s="3" t="s">
        <v>3</v>
      </c>
      <c r="G29" s="3" t="s">
        <v>10</v>
      </c>
      <c r="H29" s="3"/>
      <c r="I29" s="419"/>
      <c r="J29" s="415"/>
    </row>
    <row r="30" spans="1:17" x14ac:dyDescent="0.5">
      <c r="A30" s="98">
        <v>2</v>
      </c>
      <c r="B30" s="96" t="s">
        <v>65</v>
      </c>
      <c r="C30" s="21"/>
      <c r="D30" s="9"/>
      <c r="E30" s="8"/>
      <c r="F30" s="8"/>
      <c r="G30" s="8"/>
      <c r="H30" s="8"/>
      <c r="I30" s="8"/>
      <c r="J30" s="7"/>
    </row>
    <row r="31" spans="1:17" x14ac:dyDescent="0.5">
      <c r="A31" s="9"/>
      <c r="B31" s="152" t="s">
        <v>171</v>
      </c>
      <c r="C31" s="170">
        <v>221.65</v>
      </c>
      <c r="D31" s="9" t="s">
        <v>11</v>
      </c>
      <c r="E31" s="8">
        <v>1852</v>
      </c>
      <c r="F31" s="8">
        <f t="shared" ref="F31:F39" si="4">E31*C31</f>
        <v>410495.8</v>
      </c>
      <c r="G31" s="8">
        <v>198</v>
      </c>
      <c r="H31" s="8">
        <f t="shared" ref="H31:H33" si="5">G31*C31</f>
        <v>43886.700000000004</v>
      </c>
      <c r="I31" s="8">
        <f t="shared" ref="I31:I39" si="6">H31+F31</f>
        <v>454382.5</v>
      </c>
      <c r="J31" s="7"/>
    </row>
    <row r="32" spans="1:17" x14ac:dyDescent="0.5">
      <c r="A32" s="9"/>
      <c r="B32" s="152" t="s">
        <v>172</v>
      </c>
      <c r="C32" s="21">
        <v>22.9</v>
      </c>
      <c r="D32" s="9" t="s">
        <v>11</v>
      </c>
      <c r="E32" s="162">
        <v>2540</v>
      </c>
      <c r="F32" s="8">
        <f t="shared" si="4"/>
        <v>58166</v>
      </c>
      <c r="G32" s="8">
        <v>198</v>
      </c>
      <c r="H32" s="8">
        <f t="shared" si="5"/>
        <v>4534.2</v>
      </c>
      <c r="I32" s="8">
        <f t="shared" si="6"/>
        <v>62700.2</v>
      </c>
      <c r="J32" s="7"/>
    </row>
    <row r="33" spans="1:18" x14ac:dyDescent="0.5">
      <c r="A33" s="18"/>
      <c r="B33" s="152" t="s">
        <v>173</v>
      </c>
      <c r="C33" s="22">
        <v>172.52</v>
      </c>
      <c r="D33" s="9" t="s">
        <v>11</v>
      </c>
      <c r="E33" s="162">
        <v>2101</v>
      </c>
      <c r="F33" s="8">
        <f t="shared" si="4"/>
        <v>362464.52</v>
      </c>
      <c r="G33" s="8">
        <v>199</v>
      </c>
      <c r="H33" s="8">
        <f t="shared" si="5"/>
        <v>34331.480000000003</v>
      </c>
      <c r="I33" s="8">
        <f t="shared" si="6"/>
        <v>396796</v>
      </c>
      <c r="J33" s="226"/>
    </row>
    <row r="34" spans="1:18" x14ac:dyDescent="0.5">
      <c r="A34" s="18"/>
      <c r="B34" s="152" t="s">
        <v>185</v>
      </c>
      <c r="C34" s="22">
        <v>6.2</v>
      </c>
      <c r="D34" s="9" t="s">
        <v>11</v>
      </c>
      <c r="E34" s="162">
        <v>448</v>
      </c>
      <c r="F34" s="8">
        <f t="shared" si="4"/>
        <v>2777.6</v>
      </c>
      <c r="G34" s="8">
        <v>99</v>
      </c>
      <c r="H34" s="8">
        <v>99</v>
      </c>
      <c r="I34" s="8">
        <f t="shared" si="6"/>
        <v>2876.6</v>
      </c>
      <c r="J34" s="226"/>
    </row>
    <row r="35" spans="1:18" x14ac:dyDescent="0.5">
      <c r="A35" s="9"/>
      <c r="B35" s="152" t="s">
        <v>175</v>
      </c>
      <c r="C35" s="231">
        <v>24.4</v>
      </c>
      <c r="D35" s="187" t="s">
        <v>11</v>
      </c>
      <c r="E35" s="8">
        <v>1852</v>
      </c>
      <c r="F35" s="8">
        <f t="shared" si="4"/>
        <v>45188.799999999996</v>
      </c>
      <c r="G35" s="8">
        <v>198</v>
      </c>
      <c r="H35" s="8">
        <f t="shared" ref="H35:H39" si="7">G35*C35</f>
        <v>4831.2</v>
      </c>
      <c r="I35" s="8">
        <f t="shared" si="6"/>
        <v>50019.999999999993</v>
      </c>
      <c r="J35" s="16"/>
      <c r="R35" s="327"/>
    </row>
    <row r="36" spans="1:18" x14ac:dyDescent="0.5">
      <c r="A36" s="9"/>
      <c r="B36" s="152" t="s">
        <v>174</v>
      </c>
      <c r="C36" s="231">
        <v>33.6</v>
      </c>
      <c r="D36" s="187" t="s">
        <v>11</v>
      </c>
      <c r="E36" s="8">
        <v>2540</v>
      </c>
      <c r="F36" s="8">
        <f t="shared" si="4"/>
        <v>85344</v>
      </c>
      <c r="G36" s="8">
        <v>450</v>
      </c>
      <c r="H36" s="8">
        <f t="shared" si="7"/>
        <v>15120</v>
      </c>
      <c r="I36" s="8">
        <f t="shared" si="6"/>
        <v>100464</v>
      </c>
      <c r="J36" s="16"/>
      <c r="R36" s="327"/>
    </row>
    <row r="37" spans="1:18" x14ac:dyDescent="0.5">
      <c r="A37" s="9"/>
      <c r="B37" s="152" t="s">
        <v>184</v>
      </c>
      <c r="C37" s="325">
        <v>96.27</v>
      </c>
      <c r="D37" s="187" t="s">
        <v>11</v>
      </c>
      <c r="E37" s="162">
        <v>448</v>
      </c>
      <c r="F37" s="8">
        <f t="shared" si="4"/>
        <v>43128.959999999999</v>
      </c>
      <c r="G37" s="8">
        <v>121</v>
      </c>
      <c r="H37" s="8">
        <f t="shared" si="7"/>
        <v>11648.67</v>
      </c>
      <c r="I37" s="8">
        <f t="shared" si="6"/>
        <v>54777.63</v>
      </c>
      <c r="J37" s="16"/>
      <c r="R37" s="327"/>
    </row>
    <row r="38" spans="1:18" x14ac:dyDescent="0.5">
      <c r="A38" s="9"/>
      <c r="B38" s="152" t="s">
        <v>182</v>
      </c>
      <c r="C38" s="231">
        <v>157.46</v>
      </c>
      <c r="D38" s="187" t="s">
        <v>11</v>
      </c>
      <c r="E38" s="223">
        <v>484</v>
      </c>
      <c r="F38" s="8">
        <f t="shared" si="4"/>
        <v>76210.64</v>
      </c>
      <c r="G38" s="8">
        <v>167</v>
      </c>
      <c r="H38" s="8">
        <f t="shared" si="7"/>
        <v>26295.82</v>
      </c>
      <c r="I38" s="8">
        <f t="shared" si="6"/>
        <v>102506.45999999999</v>
      </c>
      <c r="J38" s="16"/>
      <c r="R38" s="327"/>
    </row>
    <row r="39" spans="1:18" x14ac:dyDescent="0.5">
      <c r="A39" s="9"/>
      <c r="B39" s="152" t="s">
        <v>183</v>
      </c>
      <c r="C39" s="231">
        <v>89</v>
      </c>
      <c r="D39" s="187" t="s">
        <v>11</v>
      </c>
      <c r="E39" s="223">
        <v>62</v>
      </c>
      <c r="F39" s="8">
        <f t="shared" si="4"/>
        <v>5518</v>
      </c>
      <c r="G39" s="8">
        <v>82</v>
      </c>
      <c r="H39" s="8">
        <f t="shared" si="7"/>
        <v>7298</v>
      </c>
      <c r="I39" s="8">
        <f t="shared" si="6"/>
        <v>12816</v>
      </c>
      <c r="J39" s="16"/>
      <c r="R39" s="327"/>
    </row>
    <row r="40" spans="1:18" x14ac:dyDescent="0.5">
      <c r="A40" s="12"/>
      <c r="B40" s="3" t="str">
        <f>"ยอดยกไป "</f>
        <v xml:space="preserve">ยอดยกไป </v>
      </c>
      <c r="C40" s="12"/>
      <c r="D40" s="12"/>
      <c r="E40" s="13"/>
      <c r="F40" s="14">
        <f>SUM(F30:F32)</f>
        <v>468661.8</v>
      </c>
      <c r="G40" s="13"/>
      <c r="H40" s="14">
        <f>SUM(H30:H32)</f>
        <v>48420.9</v>
      </c>
      <c r="I40" s="14">
        <f>SUM(I31:I39)</f>
        <v>1237339.3899999997</v>
      </c>
      <c r="J40" s="15"/>
    </row>
    <row r="43" spans="1:18" x14ac:dyDescent="0.5">
      <c r="A43" s="4" t="str">
        <f>A25</f>
        <v>รายการประมาณราคางานก่อสร้าง    โครงการก่อสร้างพระบรมราชานุสาวรีย์ รัชการที่ 5</v>
      </c>
      <c r="B43" s="4"/>
      <c r="C43" s="1"/>
      <c r="D43" s="1"/>
      <c r="E43" s="1"/>
      <c r="F43" s="1"/>
      <c r="G43" s="1"/>
      <c r="H43" s="1"/>
      <c r="I43" s="2"/>
      <c r="J43" s="1"/>
    </row>
    <row r="44" spans="1:18" x14ac:dyDescent="0.5">
      <c r="A44" s="4" t="str">
        <f>A26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4" s="4"/>
      <c r="C44" s="1"/>
      <c r="D44" s="1"/>
      <c r="E44" s="1"/>
      <c r="F44" s="1" t="str">
        <f>+F2</f>
        <v>คำนวณราคากลาง เมื่อวันที่  24 เดือน มกราคม  พ.ศ. 2565</v>
      </c>
      <c r="G44" s="1"/>
      <c r="H44" s="1"/>
      <c r="I44" s="2"/>
      <c r="J44" s="1" t="s">
        <v>5</v>
      </c>
    </row>
    <row r="45" spans="1:18" x14ac:dyDescent="0.5">
      <c r="A45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5" s="4"/>
      <c r="C45" s="1"/>
      <c r="D45" s="1"/>
      <c r="E45" s="1"/>
      <c r="F45" s="1"/>
      <c r="G45" s="1"/>
      <c r="H45" s="1"/>
      <c r="I45" s="157" t="s">
        <v>69</v>
      </c>
      <c r="J45" s="158" t="str">
        <f>IF(ROW()-26&lt;0,2,2+ROUND((ROW()/26),0))&amp;" / "&amp;$M$1</f>
        <v>4 / 24</v>
      </c>
    </row>
    <row r="46" spans="1:18" x14ac:dyDescent="0.5">
      <c r="A46" s="412" t="s">
        <v>6</v>
      </c>
      <c r="B46" s="412" t="s">
        <v>0</v>
      </c>
      <c r="C46" s="412" t="s">
        <v>1</v>
      </c>
      <c r="D46" s="412" t="s">
        <v>2</v>
      </c>
      <c r="E46" s="412" t="s">
        <v>7</v>
      </c>
      <c r="F46" s="412"/>
      <c r="G46" s="412" t="s">
        <v>8</v>
      </c>
      <c r="H46" s="412"/>
      <c r="I46" s="413" t="s">
        <v>9</v>
      </c>
      <c r="J46" s="412" t="s">
        <v>4</v>
      </c>
    </row>
    <row r="47" spans="1:18" x14ac:dyDescent="0.5">
      <c r="A47" s="412"/>
      <c r="B47" s="412"/>
      <c r="C47" s="412"/>
      <c r="D47" s="412"/>
      <c r="E47" s="3" t="s">
        <v>10</v>
      </c>
      <c r="F47" s="3" t="s">
        <v>3</v>
      </c>
      <c r="G47" s="3" t="s">
        <v>10</v>
      </c>
      <c r="H47" s="3" t="s">
        <v>3</v>
      </c>
      <c r="I47" s="412"/>
      <c r="J47" s="412"/>
    </row>
    <row r="48" spans="1:18" x14ac:dyDescent="0.5">
      <c r="A48" s="95"/>
      <c r="B48" s="352" t="s">
        <v>66</v>
      </c>
      <c r="C48" s="153"/>
      <c r="D48" s="352"/>
      <c r="E48" s="154">
        <v>0</v>
      </c>
      <c r="F48" s="154">
        <f>F40</f>
        <v>468661.8</v>
      </c>
      <c r="G48" s="154">
        <v>0</v>
      </c>
      <c r="H48" s="154">
        <f>H40</f>
        <v>48420.9</v>
      </c>
      <c r="I48" s="155">
        <f>I40</f>
        <v>1237339.3899999997</v>
      </c>
      <c r="J48" s="6"/>
    </row>
    <row r="49" spans="1:18" x14ac:dyDescent="0.5">
      <c r="A49" s="331"/>
      <c r="B49" s="332"/>
      <c r="C49" s="153"/>
      <c r="D49" s="332"/>
      <c r="E49" s="333"/>
      <c r="F49" s="333"/>
      <c r="G49" s="333"/>
      <c r="H49" s="333"/>
      <c r="I49" s="334"/>
      <c r="J49" s="335"/>
    </row>
    <row r="50" spans="1:18" x14ac:dyDescent="0.5">
      <c r="A50" s="9"/>
      <c r="B50" s="152" t="s">
        <v>175</v>
      </c>
      <c r="C50" s="231">
        <v>24.4</v>
      </c>
      <c r="D50" s="187" t="s">
        <v>11</v>
      </c>
      <c r="E50" s="8">
        <v>1852</v>
      </c>
      <c r="F50" s="8">
        <f t="shared" ref="F50:F54" si="8">E50*C50</f>
        <v>45188.799999999996</v>
      </c>
      <c r="G50" s="8">
        <v>198</v>
      </c>
      <c r="H50" s="8">
        <f t="shared" ref="H50:H54" si="9">G50*C50</f>
        <v>4831.2</v>
      </c>
      <c r="I50" s="8">
        <f t="shared" ref="I50:I54" si="10">H50+F50</f>
        <v>50019.999999999993</v>
      </c>
      <c r="J50" s="16"/>
      <c r="R50" s="327"/>
    </row>
    <row r="51" spans="1:18" x14ac:dyDescent="0.5">
      <c r="A51" s="9"/>
      <c r="B51" s="152" t="s">
        <v>174</v>
      </c>
      <c r="C51" s="231">
        <v>33.6</v>
      </c>
      <c r="D51" s="187" t="s">
        <v>11</v>
      </c>
      <c r="E51" s="8">
        <v>2540</v>
      </c>
      <c r="F51" s="8">
        <f t="shared" si="8"/>
        <v>85344</v>
      </c>
      <c r="G51" s="8">
        <v>450</v>
      </c>
      <c r="H51" s="8">
        <f t="shared" si="9"/>
        <v>15120</v>
      </c>
      <c r="I51" s="8">
        <f t="shared" si="10"/>
        <v>100464</v>
      </c>
      <c r="J51" s="16"/>
      <c r="R51" s="327"/>
    </row>
    <row r="52" spans="1:18" x14ac:dyDescent="0.5">
      <c r="A52" s="9"/>
      <c r="B52" s="152" t="s">
        <v>184</v>
      </c>
      <c r="C52" s="325">
        <v>96.27</v>
      </c>
      <c r="D52" s="187" t="s">
        <v>11</v>
      </c>
      <c r="E52" s="162">
        <v>448</v>
      </c>
      <c r="F52" s="8">
        <f t="shared" si="8"/>
        <v>43128.959999999999</v>
      </c>
      <c r="G52" s="8">
        <v>121</v>
      </c>
      <c r="H52" s="8">
        <f t="shared" si="9"/>
        <v>11648.67</v>
      </c>
      <c r="I52" s="8">
        <f t="shared" si="10"/>
        <v>54777.63</v>
      </c>
      <c r="J52" s="16"/>
      <c r="R52" s="327"/>
    </row>
    <row r="53" spans="1:18" x14ac:dyDescent="0.5">
      <c r="A53" s="9"/>
      <c r="B53" s="152" t="s">
        <v>182</v>
      </c>
      <c r="C53" s="231">
        <v>157.46</v>
      </c>
      <c r="D53" s="187" t="s">
        <v>11</v>
      </c>
      <c r="E53" s="223">
        <v>484</v>
      </c>
      <c r="F53" s="8">
        <f t="shared" si="8"/>
        <v>76210.64</v>
      </c>
      <c r="G53" s="8">
        <v>167</v>
      </c>
      <c r="H53" s="8">
        <f t="shared" si="9"/>
        <v>26295.82</v>
      </c>
      <c r="I53" s="8">
        <f t="shared" si="10"/>
        <v>102506.45999999999</v>
      </c>
      <c r="J53" s="16"/>
      <c r="R53" s="327"/>
    </row>
    <row r="54" spans="1:18" x14ac:dyDescent="0.5">
      <c r="A54" s="9"/>
      <c r="B54" s="152" t="s">
        <v>183</v>
      </c>
      <c r="C54" s="231">
        <v>89</v>
      </c>
      <c r="D54" s="187" t="s">
        <v>11</v>
      </c>
      <c r="E54" s="223">
        <v>62</v>
      </c>
      <c r="F54" s="8">
        <f t="shared" si="8"/>
        <v>5518</v>
      </c>
      <c r="G54" s="8">
        <v>82</v>
      </c>
      <c r="H54" s="8">
        <f t="shared" si="9"/>
        <v>7298</v>
      </c>
      <c r="I54" s="8">
        <f t="shared" si="10"/>
        <v>12816</v>
      </c>
      <c r="J54" s="16"/>
      <c r="R54" s="327"/>
    </row>
    <row r="55" spans="1:18" x14ac:dyDescent="0.5">
      <c r="A55" s="183"/>
      <c r="B55" s="182"/>
      <c r="C55" s="170"/>
      <c r="D55" s="183"/>
      <c r="E55" s="184"/>
      <c r="F55" s="184"/>
      <c r="G55" s="184"/>
      <c r="H55" s="184"/>
      <c r="I55" s="184"/>
      <c r="J55" s="198"/>
    </row>
    <row r="56" spans="1:18" x14ac:dyDescent="0.5">
      <c r="A56" s="12"/>
      <c r="B56" s="3" t="str">
        <f>"รวมค่าวัสดุและค่าแรงงาน " &amp;B50</f>
        <v>รวมค่าวัสดุและค่าแรงงาน  - W1 ผนังกระเบื้องแกรนิตสีเทาพนมสารคาม</v>
      </c>
      <c r="C56" s="12"/>
      <c r="D56" s="12"/>
      <c r="E56" s="13"/>
      <c r="F56" s="14">
        <f>SUM(F48:F55)</f>
        <v>724052.2</v>
      </c>
      <c r="G56" s="13"/>
      <c r="H56" s="14">
        <f>SUM(H48:H55)</f>
        <v>113614.59</v>
      </c>
      <c r="I56" s="14">
        <f>SUM(I48:I55)</f>
        <v>1557923.4799999995</v>
      </c>
      <c r="J56" s="15"/>
      <c r="L56">
        <v>1159896</v>
      </c>
    </row>
    <row r="57" spans="1:18" x14ac:dyDescent="0.5">
      <c r="A57" s="98">
        <v>3</v>
      </c>
      <c r="B57" s="96" t="s">
        <v>83</v>
      </c>
      <c r="C57" s="21"/>
      <c r="D57" s="9"/>
      <c r="E57" s="8">
        <v>0</v>
      </c>
      <c r="F57" s="8">
        <f t="shared" ref="F57:F58" si="11">E57*C57</f>
        <v>0</v>
      </c>
      <c r="G57" s="8">
        <v>0</v>
      </c>
      <c r="H57" s="8">
        <f t="shared" ref="H57:H58" si="12">G57*C57</f>
        <v>0</v>
      </c>
      <c r="I57" s="8">
        <f t="shared" ref="I57:I58" si="13">H57+F57</f>
        <v>0</v>
      </c>
      <c r="J57" s="175"/>
    </row>
    <row r="58" spans="1:18" x14ac:dyDescent="0.5">
      <c r="A58" s="9"/>
      <c r="B58" s="152" t="s">
        <v>139</v>
      </c>
      <c r="C58" s="21">
        <v>24</v>
      </c>
      <c r="D58" s="9" t="s">
        <v>58</v>
      </c>
      <c r="E58" s="8">
        <v>1024</v>
      </c>
      <c r="F58" s="8">
        <f t="shared" si="11"/>
        <v>24576</v>
      </c>
      <c r="G58" s="8">
        <v>115</v>
      </c>
      <c r="H58" s="8">
        <f t="shared" si="12"/>
        <v>2760</v>
      </c>
      <c r="I58" s="8">
        <f t="shared" si="13"/>
        <v>27336</v>
      </c>
      <c r="J58" s="16"/>
    </row>
    <row r="59" spans="1:18" x14ac:dyDescent="0.5">
      <c r="A59" s="9"/>
      <c r="B59" s="210" t="s">
        <v>136</v>
      </c>
      <c r="C59" s="21">
        <v>196</v>
      </c>
      <c r="D59" s="9" t="s">
        <v>86</v>
      </c>
      <c r="E59" s="216">
        <v>5.0199999999999996</v>
      </c>
      <c r="F59" s="211">
        <f t="shared" ref="F59:F61" si="14">ROUND(C59*E59,0)</f>
        <v>984</v>
      </c>
      <c r="G59" s="212">
        <v>7</v>
      </c>
      <c r="H59" s="211">
        <f t="shared" ref="H59:H61" si="15">ROUND(C59*G59,0)</f>
        <v>1372</v>
      </c>
      <c r="I59" s="213">
        <f t="shared" ref="I59:I61" si="16">F59+H59</f>
        <v>2356</v>
      </c>
      <c r="J59" s="16"/>
    </row>
    <row r="60" spans="1:18" x14ac:dyDescent="0.5">
      <c r="A60" s="9"/>
      <c r="B60" s="210" t="s">
        <v>140</v>
      </c>
      <c r="C60" s="21">
        <v>98</v>
      </c>
      <c r="D60" s="9" t="s">
        <v>86</v>
      </c>
      <c r="E60" s="237">
        <v>36</v>
      </c>
      <c r="F60" s="211">
        <f t="shared" si="14"/>
        <v>3528</v>
      </c>
      <c r="G60" s="212">
        <v>24</v>
      </c>
      <c r="H60" s="211">
        <f t="shared" si="15"/>
        <v>2352</v>
      </c>
      <c r="I60" s="213">
        <f t="shared" si="16"/>
        <v>5880</v>
      </c>
      <c r="J60" s="16"/>
    </row>
    <row r="61" spans="1:18" x14ac:dyDescent="0.5">
      <c r="A61" s="9"/>
      <c r="B61" s="210" t="s">
        <v>137</v>
      </c>
      <c r="C61" s="21">
        <v>1</v>
      </c>
      <c r="D61" s="214" t="s">
        <v>135</v>
      </c>
      <c r="E61" s="211">
        <f>FLOOR(10%*SUM(F59:F60),1)</f>
        <v>451</v>
      </c>
      <c r="F61" s="211">
        <f t="shared" si="14"/>
        <v>451</v>
      </c>
      <c r="G61" s="211">
        <f>FLOOR(30%*SUM(E61),1)</f>
        <v>135</v>
      </c>
      <c r="H61" s="211">
        <f t="shared" si="15"/>
        <v>135</v>
      </c>
      <c r="I61" s="213">
        <f t="shared" si="16"/>
        <v>586</v>
      </c>
      <c r="J61" s="16"/>
    </row>
    <row r="62" spans="1:18" x14ac:dyDescent="0.5">
      <c r="A62" s="9"/>
      <c r="B62" s="210"/>
      <c r="C62" s="177"/>
      <c r="D62" s="214"/>
      <c r="E62" s="211"/>
      <c r="F62" s="211"/>
      <c r="G62" s="211"/>
      <c r="H62" s="211"/>
      <c r="I62" s="213"/>
      <c r="J62" s="16"/>
    </row>
    <row r="63" spans="1:18" x14ac:dyDescent="0.5">
      <c r="A63" s="12"/>
      <c r="B63" s="3" t="str">
        <f>"รวมค่าวัสดุและค่าแรงงาน " &amp;B57</f>
        <v>รวมค่าวัสดุและค่าแรงงาน งานระบบไฟฟ้า</v>
      </c>
      <c r="C63" s="12"/>
      <c r="D63" s="12"/>
      <c r="E63" s="13"/>
      <c r="F63" s="14">
        <f>SUM(F57:F62)</f>
        <v>29539</v>
      </c>
      <c r="G63" s="13"/>
      <c r="H63" s="14">
        <f>SUM(H57:H62)</f>
        <v>6619</v>
      </c>
      <c r="I63" s="14">
        <f>F63+H63</f>
        <v>36158</v>
      </c>
      <c r="J63" s="222"/>
    </row>
    <row r="64" spans="1:18" x14ac:dyDescent="0.5">
      <c r="A64" s="98">
        <v>4</v>
      </c>
      <c r="B64" s="96" t="s">
        <v>115</v>
      </c>
      <c r="C64" s="21"/>
      <c r="D64" s="9"/>
      <c r="E64" s="8">
        <v>0</v>
      </c>
      <c r="F64" s="8">
        <f t="shared" ref="F64:F66" si="17">E64*C64</f>
        <v>0</v>
      </c>
      <c r="G64" s="8">
        <v>0</v>
      </c>
      <c r="H64" s="8">
        <f t="shared" ref="H64:H70" si="18">G64*C64</f>
        <v>0</v>
      </c>
      <c r="I64" s="184">
        <f t="shared" ref="I64:I70" si="19">H64+F64</f>
        <v>0</v>
      </c>
      <c r="J64" s="198"/>
    </row>
    <row r="65" spans="1:20" x14ac:dyDescent="0.5">
      <c r="A65" s="9"/>
      <c r="B65" s="210" t="s">
        <v>157</v>
      </c>
      <c r="C65" s="21">
        <v>12.9</v>
      </c>
      <c r="D65" s="9" t="s">
        <v>12</v>
      </c>
      <c r="E65" s="309">
        <v>1570.09</v>
      </c>
      <c r="F65" s="8">
        <f t="shared" si="17"/>
        <v>20254.161</v>
      </c>
      <c r="G65" s="8">
        <v>391</v>
      </c>
      <c r="H65" s="8">
        <f t="shared" si="18"/>
        <v>5043.9000000000005</v>
      </c>
      <c r="I65" s="8">
        <f t="shared" si="19"/>
        <v>25298.061000000002</v>
      </c>
      <c r="J65" s="7"/>
    </row>
    <row r="66" spans="1:20" x14ac:dyDescent="0.5">
      <c r="A66" s="9"/>
      <c r="B66" s="164" t="s">
        <v>142</v>
      </c>
      <c r="C66" s="231" t="e">
        <f>#REF!*4.88</f>
        <v>#REF!</v>
      </c>
      <c r="D66" s="9" t="s">
        <v>81</v>
      </c>
      <c r="E66" s="223">
        <v>26</v>
      </c>
      <c r="F66" s="223" t="e">
        <f t="shared" si="17"/>
        <v>#REF!</v>
      </c>
      <c r="G66" s="223">
        <v>3.3</v>
      </c>
      <c r="H66" s="223" t="e">
        <f t="shared" si="18"/>
        <v>#REF!</v>
      </c>
      <c r="I66" s="223" t="e">
        <f t="shared" si="19"/>
        <v>#REF!</v>
      </c>
      <c r="J66" s="7"/>
    </row>
    <row r="67" spans="1:20" x14ac:dyDescent="0.5">
      <c r="A67" s="9"/>
      <c r="B67" s="164" t="s">
        <v>150</v>
      </c>
      <c r="C67" s="231">
        <v>10</v>
      </c>
      <c r="D67" s="9" t="s">
        <v>138</v>
      </c>
      <c r="E67" s="223">
        <v>22</v>
      </c>
      <c r="F67" s="223">
        <f t="shared" ref="F67:F70" si="20">C67*E67</f>
        <v>220</v>
      </c>
      <c r="G67" s="223">
        <v>5</v>
      </c>
      <c r="H67" s="223">
        <f t="shared" si="18"/>
        <v>50</v>
      </c>
      <c r="I67" s="223">
        <f t="shared" si="19"/>
        <v>270</v>
      </c>
      <c r="J67" s="7"/>
    </row>
    <row r="68" spans="1:20" x14ac:dyDescent="0.5">
      <c r="A68" s="200"/>
      <c r="B68" s="164" t="s">
        <v>148</v>
      </c>
      <c r="C68" s="21">
        <v>46.5</v>
      </c>
      <c r="D68" s="9" t="s">
        <v>86</v>
      </c>
      <c r="E68" s="223">
        <v>600</v>
      </c>
      <c r="F68" s="223">
        <f t="shared" si="20"/>
        <v>27900</v>
      </c>
      <c r="G68" s="223">
        <v>25</v>
      </c>
      <c r="H68" s="223">
        <f t="shared" si="18"/>
        <v>1162.5</v>
      </c>
      <c r="I68" s="223">
        <f t="shared" si="19"/>
        <v>29062.5</v>
      </c>
      <c r="J68" s="205"/>
    </row>
    <row r="69" spans="1:20" x14ac:dyDescent="0.5">
      <c r="A69" s="9"/>
      <c r="B69" s="164" t="s">
        <v>149</v>
      </c>
      <c r="C69" s="21">
        <v>12.5</v>
      </c>
      <c r="D69" s="9" t="s">
        <v>86</v>
      </c>
      <c r="E69" s="223">
        <v>250</v>
      </c>
      <c r="F69" s="223">
        <f t="shared" si="20"/>
        <v>3125</v>
      </c>
      <c r="G69" s="223">
        <v>25</v>
      </c>
      <c r="H69" s="223">
        <f t="shared" si="18"/>
        <v>312.5</v>
      </c>
      <c r="I69" s="223">
        <f t="shared" si="19"/>
        <v>3437.5</v>
      </c>
      <c r="J69" s="7"/>
    </row>
    <row r="70" spans="1:20" x14ac:dyDescent="0.5">
      <c r="A70" s="9"/>
      <c r="B70" s="164" t="s">
        <v>153</v>
      </c>
      <c r="C70" s="21">
        <v>6</v>
      </c>
      <c r="D70" s="9" t="s">
        <v>86</v>
      </c>
      <c r="E70" s="223" t="e">
        <f>+#REF!</f>
        <v>#REF!</v>
      </c>
      <c r="F70" s="223" t="e">
        <f t="shared" si="20"/>
        <v>#REF!</v>
      </c>
      <c r="G70" s="223" t="e">
        <f>+#REF!</f>
        <v>#REF!</v>
      </c>
      <c r="H70" s="223" t="e">
        <f t="shared" si="18"/>
        <v>#REF!</v>
      </c>
      <c r="I70" s="223" t="e">
        <f t="shared" si="19"/>
        <v>#REF!</v>
      </c>
      <c r="J70" s="7"/>
    </row>
    <row r="71" spans="1:20" x14ac:dyDescent="0.5">
      <c r="A71" s="200"/>
      <c r="B71" s="201"/>
      <c r="C71" s="202"/>
      <c r="D71" s="203"/>
      <c r="E71" s="204"/>
      <c r="F71" s="204"/>
      <c r="G71" s="204"/>
      <c r="H71" s="204"/>
      <c r="I71" s="204"/>
      <c r="J71" s="205"/>
    </row>
    <row r="72" spans="1:20" x14ac:dyDescent="0.5">
      <c r="A72" s="12"/>
      <c r="B72" s="3" t="str">
        <f>"รวมค่าวัสดุและค่าแรงงาน " &amp;B64</f>
        <v>รวมค่าวัสดุและค่าแรงงาน งานอื่นๆ</v>
      </c>
      <c r="C72" s="12"/>
      <c r="D72" s="12"/>
      <c r="E72" s="13"/>
      <c r="F72" s="14" t="e">
        <f>SUM(F65:F71)</f>
        <v>#REF!</v>
      </c>
      <c r="G72" s="13"/>
      <c r="H72" s="14" t="e">
        <f>SUM(H65:H71)</f>
        <v>#REF!</v>
      </c>
      <c r="I72" s="14" t="e">
        <f>SUM(I65:I71)</f>
        <v>#REF!</v>
      </c>
      <c r="J72" s="206"/>
    </row>
    <row r="73" spans="1:20" x14ac:dyDescent="0.5">
      <c r="A73" s="12"/>
      <c r="B73" s="180" t="e">
        <f>"รวมค่าวัสดุและค่าแรงงาน " &amp;#REF!</f>
        <v>#REF!</v>
      </c>
      <c r="C73" s="12"/>
      <c r="D73" s="12"/>
      <c r="E73" s="13"/>
      <c r="F73" s="14" t="e">
        <f>+F72+F63+F56+#REF!</f>
        <v>#REF!</v>
      </c>
      <c r="G73" s="13"/>
      <c r="H73" s="14" t="e">
        <f>+H72+H63+H56+#REF!</f>
        <v>#REF!</v>
      </c>
      <c r="I73" s="14" t="e">
        <f>+I72+I63+I56+#REF!</f>
        <v>#REF!</v>
      </c>
      <c r="J73" s="15"/>
    </row>
    <row r="79" spans="1:20" x14ac:dyDescent="0.5">
      <c r="L79" t="s">
        <v>170</v>
      </c>
      <c r="N79">
        <v>1.8</v>
      </c>
      <c r="P79">
        <v>9.6240000000000006</v>
      </c>
      <c r="R79">
        <v>54.76</v>
      </c>
      <c r="T79">
        <v>25.91</v>
      </c>
    </row>
    <row r="80" spans="1:20" x14ac:dyDescent="0.5">
      <c r="N80">
        <v>6</v>
      </c>
      <c r="P80">
        <v>18</v>
      </c>
      <c r="R80">
        <v>132.88</v>
      </c>
      <c r="T80">
        <v>73</v>
      </c>
    </row>
    <row r="81" spans="14:20" x14ac:dyDescent="0.5">
      <c r="N81">
        <v>0.9</v>
      </c>
      <c r="P81">
        <v>47.12</v>
      </c>
      <c r="R81">
        <v>84.8</v>
      </c>
      <c r="T81">
        <v>9006.9</v>
      </c>
    </row>
    <row r="82" spans="14:20" x14ac:dyDescent="0.5">
      <c r="N82">
        <v>2.3559999999999999</v>
      </c>
      <c r="P82">
        <v>28.8</v>
      </c>
      <c r="R82">
        <v>508.7</v>
      </c>
    </row>
    <row r="83" spans="14:20" x14ac:dyDescent="0.5">
      <c r="N83">
        <v>1.44</v>
      </c>
      <c r="P83">
        <v>4.96</v>
      </c>
      <c r="R83">
        <v>111.86</v>
      </c>
      <c r="T83">
        <v>65.78</v>
      </c>
    </row>
    <row r="84" spans="14:20" x14ac:dyDescent="0.5">
      <c r="N84">
        <v>0.24</v>
      </c>
      <c r="P84">
        <v>91.4</v>
      </c>
      <c r="R84">
        <v>228.64</v>
      </c>
      <c r="T84">
        <v>16.8</v>
      </c>
    </row>
    <row r="85" spans="14:20" x14ac:dyDescent="0.5">
      <c r="N85">
        <v>6.86</v>
      </c>
      <c r="P85">
        <v>25.4</v>
      </c>
      <c r="R85">
        <v>225.45</v>
      </c>
      <c r="T85">
        <v>288</v>
      </c>
    </row>
    <row r="86" spans="14:20" x14ac:dyDescent="0.5">
      <c r="N86">
        <v>1.9</v>
      </c>
      <c r="P86">
        <v>45.56</v>
      </c>
      <c r="R86">
        <v>90.3</v>
      </c>
      <c r="T86">
        <v>142.19999999999999</v>
      </c>
    </row>
    <row r="87" spans="14:20" x14ac:dyDescent="0.5">
      <c r="N87">
        <v>4.55</v>
      </c>
      <c r="P87">
        <v>44.91</v>
      </c>
      <c r="R87">
        <v>24.8</v>
      </c>
      <c r="T87">
        <v>1077.46</v>
      </c>
    </row>
    <row r="88" spans="14:20" x14ac:dyDescent="0.5">
      <c r="N88">
        <v>4.49</v>
      </c>
      <c r="P88">
        <v>10.8</v>
      </c>
      <c r="R88">
        <v>45.6</v>
      </c>
      <c r="T88">
        <v>256.44</v>
      </c>
    </row>
    <row r="89" spans="14:20" x14ac:dyDescent="0.5">
      <c r="N89">
        <v>6.31</v>
      </c>
      <c r="P89">
        <v>13.4</v>
      </c>
      <c r="R89">
        <v>91.6</v>
      </c>
      <c r="S89" s="328" t="s">
        <v>180</v>
      </c>
      <c r="T89">
        <f>SUM(T79:T88)</f>
        <v>10952.49</v>
      </c>
    </row>
    <row r="90" spans="14:20" x14ac:dyDescent="0.5">
      <c r="N90">
        <v>6.07</v>
      </c>
      <c r="P90">
        <v>11.59</v>
      </c>
      <c r="R90">
        <v>105.6</v>
      </c>
    </row>
    <row r="91" spans="14:20" x14ac:dyDescent="0.5">
      <c r="N91">
        <v>8.64</v>
      </c>
      <c r="P91">
        <v>2.25</v>
      </c>
      <c r="Q91" s="328" t="s">
        <v>178</v>
      </c>
      <c r="R91">
        <f>SUM(R79:R90)</f>
        <v>1704.9899999999996</v>
      </c>
    </row>
    <row r="92" spans="14:20" x14ac:dyDescent="0.5">
      <c r="N92">
        <v>0.21</v>
      </c>
      <c r="P92">
        <v>4.3</v>
      </c>
    </row>
    <row r="93" spans="14:20" x14ac:dyDescent="0.5">
      <c r="N93">
        <v>0.57999999999999996</v>
      </c>
      <c r="P93">
        <v>9.6</v>
      </c>
    </row>
    <row r="94" spans="14:20" x14ac:dyDescent="0.5">
      <c r="N94">
        <v>16.72</v>
      </c>
      <c r="P94">
        <v>4.8</v>
      </c>
    </row>
    <row r="95" spans="14:20" x14ac:dyDescent="0.5">
      <c r="N95">
        <v>12.05</v>
      </c>
      <c r="P95">
        <v>11.2</v>
      </c>
    </row>
    <row r="96" spans="14:20" x14ac:dyDescent="0.5">
      <c r="N96">
        <v>3.04</v>
      </c>
      <c r="P96">
        <v>6.84</v>
      </c>
    </row>
    <row r="97" spans="13:18" x14ac:dyDescent="0.5">
      <c r="N97">
        <v>4.3</v>
      </c>
      <c r="P97">
        <v>64</v>
      </c>
    </row>
    <row r="98" spans="13:18" x14ac:dyDescent="0.5">
      <c r="N98">
        <v>1.08</v>
      </c>
      <c r="P98">
        <v>96.48</v>
      </c>
    </row>
    <row r="99" spans="13:18" x14ac:dyDescent="0.5">
      <c r="N99">
        <v>1.34</v>
      </c>
      <c r="O99" s="328" t="s">
        <v>116</v>
      </c>
      <c r="P99">
        <f>SUM(P79:P98)</f>
        <v>551.03399999999999</v>
      </c>
    </row>
    <row r="100" spans="13:18" x14ac:dyDescent="0.5">
      <c r="N100">
        <v>2.57</v>
      </c>
    </row>
    <row r="101" spans="13:18" x14ac:dyDescent="0.5">
      <c r="N101">
        <v>10.52</v>
      </c>
    </row>
    <row r="102" spans="13:18" x14ac:dyDescent="0.5">
      <c r="M102" s="328" t="s">
        <v>177</v>
      </c>
      <c r="N102">
        <f>SUM(N79:N101)</f>
        <v>103.96599999999999</v>
      </c>
    </row>
    <row r="106" spans="13:18" x14ac:dyDescent="0.5">
      <c r="N106">
        <v>121.6</v>
      </c>
      <c r="P106">
        <v>127.04</v>
      </c>
      <c r="R106">
        <v>38.5</v>
      </c>
    </row>
    <row r="107" spans="13:18" x14ac:dyDescent="0.5">
      <c r="N107">
        <v>312</v>
      </c>
      <c r="P107">
        <v>227.84</v>
      </c>
      <c r="R107">
        <v>93.5</v>
      </c>
    </row>
    <row r="108" spans="13:18" x14ac:dyDescent="0.5">
      <c r="N108">
        <v>145.80000000000001</v>
      </c>
      <c r="P108">
        <v>299.39999999999998</v>
      </c>
      <c r="R108">
        <v>8.64</v>
      </c>
    </row>
    <row r="109" spans="13:18" x14ac:dyDescent="0.5">
      <c r="N109">
        <v>376.2</v>
      </c>
      <c r="P109">
        <v>97.2</v>
      </c>
      <c r="R109">
        <v>4.125</v>
      </c>
    </row>
    <row r="110" spans="13:18" x14ac:dyDescent="0.5">
      <c r="N110">
        <v>228</v>
      </c>
      <c r="P110">
        <v>89.4</v>
      </c>
      <c r="R110">
        <v>8.6999999999999993</v>
      </c>
    </row>
    <row r="111" spans="13:18" x14ac:dyDescent="0.5">
      <c r="N111">
        <v>52.8</v>
      </c>
      <c r="P111">
        <v>44.8</v>
      </c>
      <c r="R111">
        <v>4</v>
      </c>
    </row>
    <row r="112" spans="13:18" x14ac:dyDescent="0.5">
      <c r="N112">
        <v>609.84</v>
      </c>
      <c r="O112" s="328" t="s">
        <v>181</v>
      </c>
      <c r="P112">
        <f>SUM(P106:P111)</f>
        <v>885.68</v>
      </c>
      <c r="R112">
        <f>SUM(R106:R111)</f>
        <v>157.46499999999997</v>
      </c>
    </row>
    <row r="113" spans="13:17" x14ac:dyDescent="0.5">
      <c r="N113">
        <v>458.5</v>
      </c>
      <c r="Q113" s="326"/>
    </row>
    <row r="114" spans="13:17" x14ac:dyDescent="0.5">
      <c r="N114">
        <v>482.8</v>
      </c>
    </row>
    <row r="115" spans="13:17" x14ac:dyDescent="0.5">
      <c r="N115">
        <v>432.96</v>
      </c>
    </row>
    <row r="116" spans="13:17" x14ac:dyDescent="0.5">
      <c r="N116">
        <v>747.6</v>
      </c>
    </row>
    <row r="117" spans="13:17" x14ac:dyDescent="0.5">
      <c r="N117">
        <v>667.98</v>
      </c>
    </row>
    <row r="118" spans="13:17" x14ac:dyDescent="0.5">
      <c r="N118">
        <v>56.2</v>
      </c>
    </row>
    <row r="119" spans="13:17" x14ac:dyDescent="0.5">
      <c r="M119" s="328"/>
      <c r="N119">
        <v>73.2</v>
      </c>
    </row>
    <row r="120" spans="13:17" x14ac:dyDescent="0.5">
      <c r="N120">
        <v>49.6</v>
      </c>
    </row>
    <row r="121" spans="13:17" x14ac:dyDescent="0.5">
      <c r="M121" t="s">
        <v>179</v>
      </c>
      <c r="N121">
        <f>SUM(N106:N120)</f>
        <v>4815.08</v>
      </c>
    </row>
  </sheetData>
  <mergeCells count="24">
    <mergeCell ref="I46:I47"/>
    <mergeCell ref="J46:J47"/>
    <mergeCell ref="A46:A47"/>
    <mergeCell ref="B46:B47"/>
    <mergeCell ref="C46:C47"/>
    <mergeCell ref="D46:D47"/>
    <mergeCell ref="E46:F46"/>
    <mergeCell ref="G46:H46"/>
    <mergeCell ref="I4:I5"/>
    <mergeCell ref="J4:J5"/>
    <mergeCell ref="A28:A29"/>
    <mergeCell ref="B28:B29"/>
    <mergeCell ref="C28:C29"/>
    <mergeCell ref="D28:D29"/>
    <mergeCell ref="E28:F28"/>
    <mergeCell ref="G28:H28"/>
    <mergeCell ref="I28:I29"/>
    <mergeCell ref="J28:J29"/>
    <mergeCell ref="A4:A5"/>
    <mergeCell ref="B4:B5"/>
    <mergeCell ref="C4:C5"/>
    <mergeCell ref="D4:D5"/>
    <mergeCell ref="E4:F4"/>
    <mergeCell ref="G4:H4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87" fitToHeight="2" orientation="landscape" horizontalDpi="4294967293" r:id="rId1"/>
  <headerFooter alignWithMargins="0"/>
  <rowBreaks count="2" manualBreakCount="2">
    <brk id="24" max="16383" man="1"/>
    <brk id="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R55"/>
  <sheetViews>
    <sheetView view="pageBreakPreview" zoomScale="145" zoomScaleNormal="140" zoomScaleSheetLayoutView="145" workbookViewId="0">
      <selection activeCell="F19" sqref="F19"/>
    </sheetView>
  </sheetViews>
  <sheetFormatPr defaultColWidth="9.140625" defaultRowHeight="21" x14ac:dyDescent="0.45"/>
  <cols>
    <col min="1" max="1" width="6.5703125" style="24" customWidth="1"/>
    <col min="2" max="2" width="3.140625" style="24" customWidth="1"/>
    <col min="3" max="3" width="14.7109375" style="24" customWidth="1"/>
    <col min="4" max="4" width="7" style="24" customWidth="1"/>
    <col min="5" max="5" width="14.28515625" style="24" customWidth="1"/>
    <col min="6" max="6" width="17.5703125" style="24" customWidth="1"/>
    <col min="7" max="7" width="10.85546875" style="24" customWidth="1"/>
    <col min="8" max="8" width="15.140625" style="24" customWidth="1"/>
    <col min="9" max="9" width="9.85546875" style="24" customWidth="1"/>
    <col min="10" max="10" width="9.140625" style="24"/>
    <col min="11" max="11" width="11.140625" style="24" bestFit="1" customWidth="1"/>
    <col min="12" max="12" width="22.85546875" style="24" bestFit="1" customWidth="1"/>
    <col min="13" max="13" width="12.7109375" style="24" customWidth="1"/>
    <col min="14" max="14" width="9.140625" style="24"/>
    <col min="15" max="15" width="9.85546875" style="24" bestFit="1" customWidth="1"/>
    <col min="16" max="16" width="10.85546875" style="24" bestFit="1" customWidth="1"/>
    <col min="17" max="16384" width="9.140625" style="24"/>
  </cols>
  <sheetData>
    <row r="1" spans="1:16" ht="20.100000000000001" customHeight="1" x14ac:dyDescent="0.5">
      <c r="A1" s="406" t="s">
        <v>89</v>
      </c>
      <c r="B1" s="406"/>
      <c r="C1" s="406"/>
      <c r="D1" s="406"/>
      <c r="E1" s="406"/>
      <c r="F1" s="406"/>
      <c r="G1" s="406"/>
      <c r="H1" s="406"/>
      <c r="I1" s="406"/>
    </row>
    <row r="2" spans="1:16" ht="20.100000000000001" customHeight="1" x14ac:dyDescent="0.5">
      <c r="A2" s="407" t="s">
        <v>45</v>
      </c>
      <c r="B2" s="407"/>
      <c r="C2" s="407"/>
      <c r="D2" s="407"/>
      <c r="E2" s="407"/>
      <c r="F2" s="407"/>
      <c r="G2" s="407"/>
      <c r="H2" s="407"/>
      <c r="I2" s="407"/>
    </row>
    <row r="3" spans="1:16" s="26" customFormat="1" ht="20.100000000000001" customHeight="1" x14ac:dyDescent="0.5">
      <c r="A3" s="25" t="s">
        <v>13</v>
      </c>
      <c r="B3" s="25" t="s">
        <v>43</v>
      </c>
      <c r="C3" s="25"/>
      <c r="D3" s="25" t="s">
        <v>210</v>
      </c>
      <c r="E3" s="25"/>
      <c r="F3" s="25"/>
      <c r="G3" s="25"/>
      <c r="H3" s="25"/>
      <c r="I3" s="25"/>
      <c r="L3" s="26" t="s">
        <v>14</v>
      </c>
    </row>
    <row r="4" spans="1:16" s="26" customFormat="1" ht="20.100000000000001" customHeight="1" x14ac:dyDescent="0.5">
      <c r="A4" s="25"/>
      <c r="B4" s="25" t="s">
        <v>15</v>
      </c>
      <c r="C4" s="25"/>
      <c r="D4" s="25" t="s">
        <v>70</v>
      </c>
      <c r="E4" s="25"/>
      <c r="F4" s="25"/>
      <c r="G4" s="25"/>
      <c r="H4" s="25"/>
      <c r="I4" s="25"/>
      <c r="L4" s="26" t="s">
        <v>16</v>
      </c>
      <c r="M4" s="26">
        <f>M3-24</f>
        <v>-24</v>
      </c>
    </row>
    <row r="5" spans="1:16" s="26" customFormat="1" ht="20.100000000000001" customHeight="1" x14ac:dyDescent="0.5">
      <c r="A5" s="25"/>
      <c r="B5" s="25" t="s">
        <v>17</v>
      </c>
      <c r="C5" s="25"/>
      <c r="D5" s="25" t="s">
        <v>71</v>
      </c>
      <c r="E5" s="25"/>
      <c r="F5" s="25"/>
      <c r="G5" s="25"/>
      <c r="H5" s="25"/>
      <c r="I5" s="25"/>
    </row>
    <row r="6" spans="1:16" s="26" customFormat="1" ht="20.100000000000001" customHeight="1" x14ac:dyDescent="0.5">
      <c r="A6" s="25"/>
      <c r="B6" s="25" t="s">
        <v>154</v>
      </c>
      <c r="C6" s="25"/>
      <c r="D6" s="25"/>
      <c r="E6" s="25"/>
      <c r="F6" s="25"/>
      <c r="G6" s="25"/>
      <c r="H6" s="25"/>
      <c r="I6" s="25"/>
    </row>
    <row r="7" spans="1:16" s="26" customFormat="1" ht="20.100000000000001" customHeight="1" x14ac:dyDescent="0.5">
      <c r="A7" s="25"/>
      <c r="B7" s="25" t="s">
        <v>18</v>
      </c>
      <c r="C7" s="25"/>
      <c r="D7" s="25" t="s">
        <v>196</v>
      </c>
      <c r="E7" s="25"/>
      <c r="F7" s="25"/>
      <c r="G7" s="25"/>
      <c r="H7" s="25"/>
      <c r="I7" s="25"/>
    </row>
    <row r="8" spans="1:16" s="26" customFormat="1" ht="20.100000000000001" customHeight="1" x14ac:dyDescent="0.5">
      <c r="A8" s="25"/>
      <c r="B8" s="25" t="s">
        <v>72</v>
      </c>
      <c r="C8" s="25"/>
      <c r="D8" s="25"/>
      <c r="E8" s="159" t="s">
        <v>1</v>
      </c>
      <c r="F8" s="163">
        <v>5</v>
      </c>
      <c r="G8" s="25" t="s">
        <v>73</v>
      </c>
      <c r="H8" s="25"/>
      <c r="I8" s="25"/>
    </row>
    <row r="9" spans="1:16" s="26" customFormat="1" ht="20.100000000000001" customHeight="1" x14ac:dyDescent="0.5">
      <c r="A9" s="27"/>
      <c r="B9" s="27" t="str">
        <f>'ปร4 (รวม)'!F2</f>
        <v>คำนวณราคากลาง เมื่อวันที่  24 เดือน มกราคม  พ.ศ. 2565</v>
      </c>
      <c r="C9" s="27"/>
      <c r="D9" s="27"/>
      <c r="E9" s="27"/>
      <c r="F9" s="27"/>
      <c r="G9" s="27"/>
      <c r="H9" s="27"/>
      <c r="I9" s="27"/>
      <c r="P9" s="82">
        <v>2192481.9</v>
      </c>
    </row>
    <row r="10" spans="1:16" s="30" customFormat="1" ht="20.100000000000001" customHeight="1" x14ac:dyDescent="0.5">
      <c r="A10" s="28" t="s">
        <v>6</v>
      </c>
      <c r="B10" s="408" t="s">
        <v>0</v>
      </c>
      <c r="C10" s="408"/>
      <c r="D10" s="408"/>
      <c r="E10" s="409"/>
      <c r="F10" s="29" t="s">
        <v>19</v>
      </c>
      <c r="G10" s="28" t="s">
        <v>20</v>
      </c>
      <c r="H10" s="29" t="s">
        <v>21</v>
      </c>
      <c r="I10" s="28" t="s">
        <v>4</v>
      </c>
      <c r="P10" s="30">
        <v>2067653.95</v>
      </c>
    </row>
    <row r="11" spans="1:16" s="26" customFormat="1" ht="20.100000000000001" customHeight="1" x14ac:dyDescent="0.5">
      <c r="A11" s="31">
        <v>1</v>
      </c>
      <c r="B11" s="32" t="s">
        <v>57</v>
      </c>
      <c r="C11" s="33"/>
      <c r="D11" s="27"/>
      <c r="E11" s="34"/>
      <c r="F11" s="337">
        <f>'ปร4 (รวม)'!I25</f>
        <v>1580710.3599999999</v>
      </c>
      <c r="G11" s="147">
        <v>1.3023</v>
      </c>
      <c r="H11" s="36">
        <f>G11*F11</f>
        <v>2058559.1018279998</v>
      </c>
      <c r="I11" s="37"/>
      <c r="M11" s="38">
        <f>H11</f>
        <v>2058559.1018279998</v>
      </c>
      <c r="P11" s="82">
        <f>P9-P10</f>
        <v>124827.94999999995</v>
      </c>
    </row>
    <row r="12" spans="1:16" s="26" customFormat="1" ht="20.100000000000001" customHeight="1" x14ac:dyDescent="0.5">
      <c r="A12" s="31"/>
      <c r="B12" s="32"/>
      <c r="C12" s="33"/>
      <c r="D12" s="27"/>
      <c r="E12" s="34"/>
      <c r="F12" s="36"/>
      <c r="G12" s="147"/>
      <c r="H12" s="36"/>
      <c r="I12" s="37"/>
      <c r="L12" s="26">
        <v>8710619.9000000004</v>
      </c>
      <c r="M12" s="38"/>
    </row>
    <row r="13" spans="1:16" s="26" customFormat="1" ht="20.100000000000001" customHeight="1" x14ac:dyDescent="0.5">
      <c r="A13" s="31"/>
      <c r="B13" s="32"/>
      <c r="C13" s="33"/>
      <c r="D13" s="27"/>
      <c r="E13" s="34"/>
      <c r="F13" s="36"/>
      <c r="G13" s="147"/>
      <c r="H13" s="36"/>
      <c r="I13" s="37"/>
      <c r="M13" s="38"/>
    </row>
    <row r="14" spans="1:16" s="26" customFormat="1" ht="20.100000000000001" customHeight="1" x14ac:dyDescent="0.5">
      <c r="A14" s="39"/>
      <c r="B14" s="410" t="s">
        <v>22</v>
      </c>
      <c r="C14" s="410"/>
      <c r="D14" s="410"/>
      <c r="E14" s="411"/>
      <c r="F14" s="40"/>
      <c r="G14" s="35"/>
      <c r="H14" s="40"/>
      <c r="I14" s="41"/>
      <c r="M14" s="38">
        <f>F14</f>
        <v>0</v>
      </c>
    </row>
    <row r="15" spans="1:16" s="26" customFormat="1" ht="20.100000000000001" customHeight="1" x14ac:dyDescent="0.5">
      <c r="A15" s="39"/>
      <c r="B15" s="27"/>
      <c r="C15" s="27" t="s">
        <v>23</v>
      </c>
      <c r="D15" s="27"/>
      <c r="E15" s="42">
        <v>0</v>
      </c>
      <c r="F15" s="40"/>
      <c r="G15" s="35"/>
      <c r="H15" s="40"/>
      <c r="I15" s="41"/>
      <c r="M15" s="38">
        <f>F15</f>
        <v>0</v>
      </c>
    </row>
    <row r="16" spans="1:16" s="26" customFormat="1" ht="20.100000000000001" customHeight="1" x14ac:dyDescent="0.5">
      <c r="A16" s="39"/>
      <c r="B16" s="43"/>
      <c r="C16" s="43" t="s">
        <v>24</v>
      </c>
      <c r="D16" s="43"/>
      <c r="E16" s="42">
        <v>0</v>
      </c>
      <c r="F16" s="40"/>
      <c r="G16" s="35"/>
      <c r="H16" s="40"/>
      <c r="I16" s="41"/>
      <c r="M16" s="38">
        <f>F15</f>
        <v>0</v>
      </c>
    </row>
    <row r="17" spans="1:18" s="26" customFormat="1" ht="20.100000000000001" customHeight="1" x14ac:dyDescent="0.5">
      <c r="A17" s="39"/>
      <c r="B17" s="43"/>
      <c r="C17" s="43" t="s">
        <v>25</v>
      </c>
      <c r="D17" s="43"/>
      <c r="E17" s="42">
        <v>0.05</v>
      </c>
      <c r="F17" s="40"/>
      <c r="G17" s="35"/>
      <c r="H17" s="40"/>
      <c r="I17" s="41"/>
      <c r="M17" s="38">
        <f>F16</f>
        <v>0</v>
      </c>
    </row>
    <row r="18" spans="1:18" s="26" customFormat="1" ht="20.100000000000001" customHeight="1" x14ac:dyDescent="0.5">
      <c r="A18" s="39"/>
      <c r="B18" s="43"/>
      <c r="C18" s="43" t="s">
        <v>26</v>
      </c>
      <c r="D18" s="43"/>
      <c r="E18" s="44">
        <v>7.0000000000000007E-2</v>
      </c>
      <c r="F18" s="40"/>
      <c r="G18" s="35"/>
      <c r="H18" s="40"/>
      <c r="I18" s="41"/>
      <c r="M18" s="38">
        <f>F17</f>
        <v>0</v>
      </c>
    </row>
    <row r="19" spans="1:18" s="26" customFormat="1" ht="20.100000000000001" customHeight="1" x14ac:dyDescent="0.5">
      <c r="A19" s="45" t="s">
        <v>27</v>
      </c>
      <c r="B19" s="27"/>
      <c r="C19" s="27" t="s">
        <v>28</v>
      </c>
      <c r="D19" s="27"/>
      <c r="E19" s="27"/>
      <c r="F19" s="46"/>
      <c r="G19" s="47"/>
      <c r="H19" s="36">
        <f>ROUNDDOWN(SUM(H11:H18),1000)</f>
        <v>2058559.101828</v>
      </c>
      <c r="I19" s="37"/>
      <c r="M19" s="38">
        <f>SUM(M11:M18)</f>
        <v>2058559.1018279998</v>
      </c>
      <c r="P19" s="48" t="e">
        <f>#REF!</f>
        <v>#REF!</v>
      </c>
      <c r="Q19" s="26">
        <v>18</v>
      </c>
      <c r="R19" s="48" t="e">
        <f>Q19*P19</f>
        <v>#REF!</v>
      </c>
    </row>
    <row r="20" spans="1:18" s="26" customFormat="1" ht="20.100000000000001" customHeight="1" x14ac:dyDescent="0.5">
      <c r="A20" s="49"/>
      <c r="B20" s="50"/>
      <c r="C20" s="50"/>
      <c r="D20" s="50"/>
      <c r="E20" s="27"/>
      <c r="F20" s="51"/>
      <c r="G20" s="52"/>
      <c r="H20" s="53"/>
      <c r="I20" s="54"/>
      <c r="L20" s="26" t="s">
        <v>29</v>
      </c>
      <c r="M20" s="26">
        <v>3</v>
      </c>
      <c r="N20" s="26" t="s">
        <v>30</v>
      </c>
    </row>
    <row r="21" spans="1:18" s="26" customFormat="1" ht="20.100000000000001" customHeight="1" x14ac:dyDescent="0.5">
      <c r="A21" s="55"/>
      <c r="B21" s="56"/>
      <c r="C21" s="56" t="s">
        <v>31</v>
      </c>
      <c r="D21" s="56"/>
      <c r="E21" s="324" t="str">
        <f>"("&amp;BAHTTEXT(H21)&amp;")"</f>
        <v>(สองล้านห้าหมื่นแปดพันห้าร้อยห้าสิบเก้าบาทสิบสตางค์)</v>
      </c>
      <c r="F21" s="57"/>
      <c r="G21" s="58"/>
      <c r="H21" s="160">
        <f>H19</f>
        <v>2058559.101828</v>
      </c>
      <c r="I21" s="59"/>
    </row>
    <row r="22" spans="1:18" s="26" customFormat="1" ht="20.100000000000001" customHeight="1" x14ac:dyDescent="0.5">
      <c r="A22" s="39"/>
      <c r="B22" s="43"/>
      <c r="C22" s="43" t="s">
        <v>32</v>
      </c>
      <c r="D22" s="43"/>
      <c r="E22" s="60">
        <v>0</v>
      </c>
      <c r="F22" s="43" t="s">
        <v>59</v>
      </c>
      <c r="G22" s="61"/>
      <c r="H22" s="62"/>
      <c r="I22" s="63"/>
    </row>
    <row r="23" spans="1:18" s="26" customFormat="1" ht="20.100000000000001" customHeight="1" x14ac:dyDescent="0.5">
      <c r="A23" s="39"/>
      <c r="B23" s="43"/>
      <c r="C23" s="43" t="s">
        <v>33</v>
      </c>
      <c r="D23" s="43"/>
      <c r="E23" s="60">
        <f>IF(E22&lt;&gt;0,H21/E22,0)</f>
        <v>0</v>
      </c>
      <c r="F23" s="43" t="s">
        <v>60</v>
      </c>
      <c r="G23" s="61"/>
      <c r="H23" s="62"/>
      <c r="I23" s="63"/>
      <c r="L23" s="347">
        <v>2318181.98</v>
      </c>
    </row>
    <row r="24" spans="1:18" s="26" customFormat="1" ht="20.100000000000001" customHeight="1" x14ac:dyDescent="0.5">
      <c r="A24" s="64"/>
      <c r="B24" s="50"/>
      <c r="C24" s="50"/>
      <c r="D24" s="50"/>
      <c r="E24" s="65"/>
      <c r="F24" s="50"/>
      <c r="G24" s="66"/>
      <c r="H24" s="51"/>
      <c r="I24" s="50"/>
    </row>
    <row r="25" spans="1:18" s="26" customFormat="1" ht="24.75" customHeight="1" x14ac:dyDescent="0.5">
      <c r="A25" s="395" t="s">
        <v>167</v>
      </c>
      <c r="B25" s="395"/>
      <c r="C25" s="395"/>
      <c r="D25" s="395"/>
      <c r="E25" s="395"/>
      <c r="F25" s="395"/>
      <c r="G25" s="395"/>
      <c r="H25" s="395"/>
      <c r="I25" s="395"/>
    </row>
    <row r="26" spans="1:18" s="26" customFormat="1" ht="20.100000000000001" customHeight="1" x14ac:dyDescent="0.55000000000000004">
      <c r="A26" s="67"/>
      <c r="B26" s="67"/>
      <c r="C26" s="161"/>
      <c r="D26" s="161"/>
      <c r="E26" s="161"/>
      <c r="F26" s="161"/>
      <c r="G26" s="161"/>
      <c r="H26" s="67"/>
      <c r="I26" s="67"/>
      <c r="L26" s="68"/>
      <c r="M26" s="69"/>
      <c r="N26" s="70"/>
      <c r="O26" s="71"/>
      <c r="P26" s="70"/>
      <c r="Q26" s="72"/>
    </row>
    <row r="27" spans="1:18" s="26" customFormat="1" ht="20.100000000000001" customHeight="1" x14ac:dyDescent="0.5">
      <c r="A27" s="344"/>
      <c r="B27" s="344"/>
      <c r="C27" s="344"/>
      <c r="D27" s="396" t="s">
        <v>131</v>
      </c>
      <c r="E27" s="396"/>
      <c r="F27" s="396"/>
      <c r="G27" s="396"/>
      <c r="H27" s="396"/>
      <c r="I27" s="344"/>
      <c r="L27" s="73" t="s">
        <v>34</v>
      </c>
      <c r="M27" s="70"/>
      <c r="N27" s="70"/>
      <c r="O27" s="71" t="s">
        <v>35</v>
      </c>
      <c r="P27" s="74">
        <f>F11</f>
        <v>1580710.3599999999</v>
      </c>
      <c r="Q27" s="72" t="s">
        <v>36</v>
      </c>
    </row>
    <row r="28" spans="1:18" s="26" customFormat="1" ht="20.100000000000001" customHeight="1" x14ac:dyDescent="0.5">
      <c r="A28" s="344"/>
      <c r="B28" s="344"/>
      <c r="C28" s="345"/>
      <c r="D28" s="396" t="s">
        <v>188</v>
      </c>
      <c r="E28" s="396"/>
      <c r="F28" s="396"/>
      <c r="G28" s="396"/>
      <c r="H28" s="346"/>
      <c r="I28" s="344"/>
      <c r="L28" s="73" t="s">
        <v>37</v>
      </c>
      <c r="M28" s="70"/>
      <c r="N28" s="70"/>
      <c r="O28" s="71" t="s">
        <v>35</v>
      </c>
      <c r="P28" s="75">
        <v>1000000</v>
      </c>
      <c r="Q28" s="72" t="s">
        <v>36</v>
      </c>
    </row>
    <row r="29" spans="1:18" s="26" customFormat="1" ht="20.100000000000001" customHeight="1" x14ac:dyDescent="0.5">
      <c r="A29" s="344"/>
      <c r="B29" s="344"/>
      <c r="C29" s="344"/>
      <c r="D29" s="396" t="s">
        <v>211</v>
      </c>
      <c r="E29" s="396"/>
      <c r="F29" s="396"/>
      <c r="G29" s="396"/>
      <c r="H29" s="346"/>
      <c r="I29" s="344"/>
      <c r="L29" s="73" t="s">
        <v>38</v>
      </c>
      <c r="M29" s="70"/>
      <c r="N29" s="70"/>
      <c r="O29" s="71" t="s">
        <v>35</v>
      </c>
      <c r="P29" s="75">
        <v>2000000</v>
      </c>
      <c r="Q29" s="72" t="s">
        <v>36</v>
      </c>
    </row>
    <row r="30" spans="1:18" s="26" customFormat="1" ht="20.100000000000001" customHeight="1" x14ac:dyDescent="0.5">
      <c r="A30" s="344"/>
      <c r="B30" s="344"/>
      <c r="C30" s="344"/>
      <c r="D30" s="396" t="s">
        <v>132</v>
      </c>
      <c r="E30" s="396"/>
      <c r="F30" s="396"/>
      <c r="G30" s="396"/>
      <c r="H30" s="346"/>
      <c r="I30" s="344"/>
      <c r="L30" s="73" t="s">
        <v>39</v>
      </c>
      <c r="M30" s="70"/>
      <c r="N30" s="70"/>
      <c r="O30" s="71" t="s">
        <v>35</v>
      </c>
      <c r="P30" s="149">
        <v>1.3032999999999999</v>
      </c>
      <c r="Q30" s="76"/>
    </row>
    <row r="31" spans="1:18" s="26" customFormat="1" ht="20.100000000000001" customHeight="1" x14ac:dyDescent="0.5">
      <c r="A31" s="344"/>
      <c r="B31" s="344"/>
      <c r="C31" s="344"/>
      <c r="D31" s="1"/>
      <c r="E31" s="207" t="s">
        <v>130</v>
      </c>
      <c r="F31" s="207"/>
      <c r="G31" s="207"/>
      <c r="H31" s="344"/>
      <c r="I31" s="344"/>
      <c r="L31" s="77" t="s">
        <v>40</v>
      </c>
      <c r="M31" s="70"/>
      <c r="N31" s="70"/>
      <c r="O31" s="71" t="s">
        <v>35</v>
      </c>
      <c r="P31" s="149">
        <v>1.3017000000000001</v>
      </c>
      <c r="Q31" s="76"/>
    </row>
    <row r="32" spans="1:18" s="26" customFormat="1" ht="20.100000000000001" customHeight="1" thickBot="1" x14ac:dyDescent="0.55000000000000004">
      <c r="A32" s="344" t="s">
        <v>133</v>
      </c>
      <c r="B32" s="344"/>
      <c r="C32" s="344"/>
      <c r="D32" s="344"/>
      <c r="E32" s="344"/>
      <c r="F32" s="344" t="s">
        <v>134</v>
      </c>
      <c r="G32" s="344"/>
      <c r="H32" s="344"/>
      <c r="I32" s="344"/>
      <c r="J32" s="208"/>
      <c r="L32" s="78" t="s">
        <v>41</v>
      </c>
      <c r="M32" s="79"/>
      <c r="N32" s="79"/>
      <c r="O32" s="80" t="s">
        <v>35</v>
      </c>
      <c r="P32" s="150">
        <f>P31+((P30-P31)*(P29-P27))/(P29-P28)</f>
        <v>1.3023708634240001</v>
      </c>
      <c r="Q32" s="81"/>
    </row>
    <row r="33" spans="1:15" s="26" customFormat="1" ht="20.100000000000001" customHeight="1" x14ac:dyDescent="0.5">
      <c r="A33" s="344" t="s">
        <v>190</v>
      </c>
      <c r="B33" s="344"/>
      <c r="C33" s="344"/>
      <c r="D33" s="344"/>
      <c r="E33" s="344"/>
      <c r="F33" s="344" t="s">
        <v>191</v>
      </c>
      <c r="G33" s="344"/>
      <c r="H33" s="344"/>
      <c r="I33" s="344"/>
      <c r="J33" s="208"/>
    </row>
    <row r="34" spans="1:15" s="26" customFormat="1" ht="20.100000000000001" customHeight="1" x14ac:dyDescent="0.5">
      <c r="A34" s="344" t="s">
        <v>192</v>
      </c>
      <c r="B34" s="344"/>
      <c r="C34" s="344"/>
      <c r="D34" s="344"/>
      <c r="E34" s="344"/>
      <c r="F34" s="344" t="s">
        <v>193</v>
      </c>
      <c r="G34" s="344"/>
      <c r="H34" s="344"/>
      <c r="I34" s="344"/>
      <c r="J34" s="208"/>
    </row>
    <row r="35" spans="1:15" s="26" customFormat="1" ht="20.100000000000001" customHeight="1" x14ac:dyDescent="0.5">
      <c r="A35" s="344" t="s">
        <v>194</v>
      </c>
      <c r="B35" s="344"/>
      <c r="C35" s="344"/>
      <c r="D35" s="344"/>
      <c r="E35" s="344"/>
      <c r="F35" s="344" t="s">
        <v>195</v>
      </c>
      <c r="G35" s="344"/>
      <c r="H35" s="344"/>
      <c r="I35" s="344"/>
      <c r="J35" s="208"/>
    </row>
    <row r="36" spans="1:15" s="26" customFormat="1" ht="20.100000000000001" customHeight="1" x14ac:dyDescent="0.5">
      <c r="A36" s="208"/>
      <c r="B36" s="208"/>
      <c r="C36" s="208"/>
      <c r="D36" s="208"/>
      <c r="E36" s="208"/>
      <c r="F36" s="208"/>
      <c r="G36" s="208"/>
      <c r="H36" s="208"/>
      <c r="I36" s="208"/>
      <c r="J36" s="208"/>
    </row>
    <row r="37" spans="1:15" s="26" customFormat="1" ht="20.100000000000001" customHeight="1" x14ac:dyDescent="0.5">
      <c r="A37" s="208"/>
      <c r="B37" s="208"/>
      <c r="C37" s="208"/>
      <c r="D37" s="396"/>
      <c r="E37" s="396"/>
      <c r="F37" s="396"/>
      <c r="G37" s="396"/>
      <c r="H37" s="396"/>
      <c r="I37" s="208"/>
      <c r="J37" s="208"/>
    </row>
    <row r="38" spans="1:15" s="26" customFormat="1" ht="20.100000000000001" customHeight="1" x14ac:dyDescent="0.5">
      <c r="A38" s="208"/>
      <c r="B38" s="208"/>
      <c r="C38" s="208"/>
      <c r="D38" s="396"/>
      <c r="E38" s="396"/>
      <c r="F38" s="396"/>
      <c r="G38" s="396"/>
      <c r="H38" s="209"/>
      <c r="I38" s="208"/>
      <c r="J38" s="208"/>
      <c r="K38" s="48"/>
      <c r="L38" s="82"/>
    </row>
    <row r="39" spans="1:15" ht="20.100000000000001" customHeight="1" x14ac:dyDescent="0.5">
      <c r="A39" s="208"/>
      <c r="B39" s="208"/>
      <c r="C39" s="208"/>
      <c r="D39" s="396"/>
      <c r="E39" s="396"/>
      <c r="F39" s="396"/>
      <c r="G39" s="396"/>
      <c r="H39" s="209"/>
      <c r="I39" s="208"/>
      <c r="J39" s="208"/>
      <c r="K39" s="83"/>
      <c r="L39" s="84"/>
      <c r="M39" s="26"/>
    </row>
    <row r="40" spans="1:15" ht="20.100000000000001" customHeight="1" x14ac:dyDescent="0.5">
      <c r="A40" s="208"/>
      <c r="B40" s="208"/>
      <c r="C40" s="208"/>
      <c r="D40" s="396"/>
      <c r="E40" s="396"/>
      <c r="F40" s="396"/>
      <c r="G40" s="396"/>
      <c r="H40" s="209"/>
      <c r="I40" s="208"/>
      <c r="J40" s="208"/>
      <c r="K40" s="83"/>
      <c r="L40" s="84"/>
      <c r="M40" s="26"/>
    </row>
    <row r="41" spans="1:15" ht="20.100000000000001" customHeight="1" x14ac:dyDescent="0.45">
      <c r="A41" s="139"/>
      <c r="B41" s="139"/>
      <c r="C41" s="23"/>
      <c r="D41" s="23"/>
      <c r="E41" s="389"/>
      <c r="F41" s="389"/>
      <c r="G41" s="389"/>
      <c r="H41" s="139"/>
      <c r="I41" s="102"/>
      <c r="K41" s="86"/>
      <c r="L41" s="84"/>
      <c r="M41" s="26"/>
      <c r="O41" s="87"/>
    </row>
    <row r="42" spans="1:15" ht="20.100000000000001" customHeight="1" x14ac:dyDescent="0.5">
      <c r="A42" s="85"/>
      <c r="B42" s="85" t="s">
        <v>42</v>
      </c>
      <c r="C42" s="88"/>
      <c r="D42" s="23"/>
      <c r="E42" s="23"/>
      <c r="F42" s="23"/>
      <c r="G42" s="23"/>
      <c r="H42" s="5"/>
      <c r="I42" s="5"/>
      <c r="M42" s="26"/>
    </row>
    <row r="43" spans="1:15" ht="20.100000000000001" customHeight="1" x14ac:dyDescent="0.45">
      <c r="A43" s="89"/>
      <c r="B43" s="89"/>
      <c r="C43" s="90"/>
      <c r="D43" s="90"/>
      <c r="E43" s="404"/>
      <c r="F43" s="404"/>
      <c r="G43" s="404"/>
      <c r="H43" s="89"/>
      <c r="I43" s="26"/>
      <c r="M43" s="26"/>
    </row>
    <row r="44" spans="1:15" s="26" customFormat="1" ht="15" customHeight="1" x14ac:dyDescent="0.4">
      <c r="A44" s="89"/>
      <c r="B44" s="89"/>
      <c r="C44" s="90"/>
      <c r="D44" s="90"/>
      <c r="E44" s="90"/>
      <c r="F44" s="90"/>
      <c r="G44" s="90"/>
      <c r="H44" s="89"/>
    </row>
    <row r="45" spans="1:15" s="26" customFormat="1" ht="21.75" customHeight="1" x14ac:dyDescent="0.45">
      <c r="A45" s="89"/>
      <c r="B45" s="89"/>
      <c r="C45" s="91"/>
      <c r="D45" s="91"/>
      <c r="E45" s="405"/>
      <c r="F45" s="405"/>
      <c r="G45" s="405"/>
      <c r="H45" s="89"/>
    </row>
    <row r="46" spans="1:15" s="26" customFormat="1" ht="17.25" customHeight="1" x14ac:dyDescent="0.45">
      <c r="A46" s="89"/>
      <c r="B46" s="89"/>
      <c r="C46" s="90"/>
      <c r="D46" s="90"/>
      <c r="E46" s="403"/>
      <c r="F46" s="403"/>
      <c r="G46" s="403"/>
      <c r="H46" s="89"/>
    </row>
    <row r="47" spans="1:15" s="26" customFormat="1" ht="17.25" customHeight="1" x14ac:dyDescent="0.45">
      <c r="A47" s="89"/>
      <c r="B47" s="89"/>
      <c r="C47" s="90"/>
      <c r="D47" s="90"/>
      <c r="E47" s="400"/>
      <c r="F47" s="400"/>
      <c r="G47" s="400"/>
      <c r="H47" s="89"/>
    </row>
    <row r="48" spans="1:15" s="26" customFormat="1" ht="18" customHeight="1" x14ac:dyDescent="0.45">
      <c r="A48" s="91"/>
      <c r="B48" s="89"/>
      <c r="C48" s="90"/>
      <c r="D48" s="90"/>
      <c r="E48" s="400"/>
      <c r="F48" s="400"/>
      <c r="G48" s="400"/>
      <c r="H48" s="89"/>
      <c r="K48" s="48"/>
      <c r="L48" s="82"/>
    </row>
    <row r="49" spans="1:12" s="26" customFormat="1" ht="21" customHeight="1" x14ac:dyDescent="0.45">
      <c r="A49" s="92"/>
      <c r="B49" s="91"/>
      <c r="C49" s="91"/>
      <c r="D49" s="89"/>
      <c r="E49" s="93"/>
      <c r="F49" s="93"/>
      <c r="G49" s="93"/>
      <c r="H49" s="91"/>
      <c r="K49" s="48"/>
      <c r="L49" s="82"/>
    </row>
    <row r="50" spans="1:12" s="26" customFormat="1" ht="21" customHeight="1" x14ac:dyDescent="0.45">
      <c r="A50" s="91"/>
      <c r="B50" s="91"/>
      <c r="C50" s="93"/>
      <c r="D50" s="93"/>
      <c r="E50" s="93"/>
      <c r="F50" s="91"/>
      <c r="G50" s="91"/>
      <c r="H50" s="91"/>
    </row>
    <row r="51" spans="1:12" s="26" customFormat="1" x14ac:dyDescent="0.45">
      <c r="C51" s="94"/>
      <c r="D51" s="94"/>
      <c r="E51" s="401"/>
      <c r="F51" s="401"/>
      <c r="G51" s="401"/>
    </row>
    <row r="52" spans="1:12" s="26" customFormat="1" x14ac:dyDescent="0.45">
      <c r="C52" s="94"/>
      <c r="D52" s="94"/>
      <c r="E52" s="401"/>
      <c r="F52" s="401"/>
      <c r="G52" s="401"/>
    </row>
    <row r="53" spans="1:12" s="26" customFormat="1" x14ac:dyDescent="0.45">
      <c r="E53" s="402"/>
      <c r="F53" s="402"/>
      <c r="G53" s="402"/>
    </row>
    <row r="54" spans="1:12" s="26" customFormat="1" ht="18.75" x14ac:dyDescent="0.4"/>
    <row r="55" spans="1:12" s="26" customFormat="1" ht="18.75" x14ac:dyDescent="0.4"/>
  </sheetData>
  <mergeCells count="22">
    <mergeCell ref="D28:G28"/>
    <mergeCell ref="A1:I1"/>
    <mergeCell ref="A2:I2"/>
    <mergeCell ref="B10:E10"/>
    <mergeCell ref="B14:E14"/>
    <mergeCell ref="A25:I25"/>
    <mergeCell ref="D27:H27"/>
    <mergeCell ref="E46:G46"/>
    <mergeCell ref="E43:G43"/>
    <mergeCell ref="E45:G45"/>
    <mergeCell ref="D29:G29"/>
    <mergeCell ref="D30:G30"/>
    <mergeCell ref="D40:G40"/>
    <mergeCell ref="E41:G41"/>
    <mergeCell ref="D37:H37"/>
    <mergeCell ref="D38:G38"/>
    <mergeCell ref="D39:G39"/>
    <mergeCell ref="E47:G47"/>
    <mergeCell ref="E48:G48"/>
    <mergeCell ref="E51:G51"/>
    <mergeCell ref="E52:G52"/>
    <mergeCell ref="E53:G53"/>
  </mergeCells>
  <pageMargins left="0.55118110236220474" right="0.55118110236220474" top="0.39370078740157483" bottom="0.39370078740157483" header="0" footer="0"/>
  <pageSetup paperSize="9" scale="99" orientation="portrait" horizontalDpi="4294967293" r:id="rId1"/>
  <headerFooter alignWithMargins="0"/>
  <rowBreaks count="1" manualBreakCount="1">
    <brk id="40" max="16383" man="1"/>
  </rowBreaks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N511"/>
  <sheetViews>
    <sheetView view="pageBreakPreview" zoomScale="130" zoomScaleNormal="120" zoomScaleSheetLayoutView="130" zoomScalePageLayoutView="55" workbookViewId="0">
      <selection activeCell="D10" sqref="D10"/>
    </sheetView>
  </sheetViews>
  <sheetFormatPr defaultRowHeight="21.75" x14ac:dyDescent="0.5"/>
  <cols>
    <col min="1" max="1" width="6.85546875" customWidth="1"/>
    <col min="2" max="2" width="51.85546875" customWidth="1"/>
    <col min="3" max="3" width="10" customWidth="1"/>
    <col min="4" max="4" width="7.7109375" customWidth="1"/>
    <col min="5" max="5" width="13.28515625" customWidth="1"/>
    <col min="6" max="6" width="13.5703125" customWidth="1"/>
    <col min="7" max="7" width="11.7109375" customWidth="1"/>
    <col min="8" max="8" width="14.28515625" customWidth="1"/>
    <col min="9" max="9" width="13.85546875" customWidth="1"/>
    <col min="10" max="10" width="17.7109375" customWidth="1"/>
    <col min="12" max="12" width="15.140625" bestFit="1" customWidth="1"/>
  </cols>
  <sheetData>
    <row r="1" spans="1:14" x14ac:dyDescent="0.5">
      <c r="A1" s="4" t="s">
        <v>216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5</v>
      </c>
    </row>
    <row r="2" spans="1:14" x14ac:dyDescent="0.5">
      <c r="A2" s="4" t="s">
        <v>64</v>
      </c>
      <c r="B2" s="4"/>
      <c r="C2" s="1"/>
      <c r="D2" s="1"/>
      <c r="E2" s="1"/>
      <c r="F2" s="1" t="s">
        <v>223</v>
      </c>
      <c r="G2" s="1"/>
      <c r="H2" s="1"/>
      <c r="I2" s="2"/>
      <c r="J2" s="1" t="s">
        <v>5</v>
      </c>
      <c r="L2" s="156" t="s">
        <v>74</v>
      </c>
    </row>
    <row r="3" spans="1:14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IF(ROW()-26&lt;0,1,1+ROUND((ROW()/26),0))&amp;" / "&amp;$M$1</f>
        <v>1 / 5</v>
      </c>
    </row>
    <row r="4" spans="1:14" x14ac:dyDescent="0.5">
      <c r="A4" s="412" t="s">
        <v>6</v>
      </c>
      <c r="B4" s="412" t="s">
        <v>0</v>
      </c>
      <c r="C4" s="412" t="s">
        <v>1</v>
      </c>
      <c r="D4" s="412" t="s">
        <v>2</v>
      </c>
      <c r="E4" s="412" t="s">
        <v>7</v>
      </c>
      <c r="F4" s="412"/>
      <c r="G4" s="412" t="s">
        <v>8</v>
      </c>
      <c r="H4" s="412"/>
      <c r="I4" s="413" t="s">
        <v>9</v>
      </c>
      <c r="J4" s="412" t="s">
        <v>4</v>
      </c>
    </row>
    <row r="5" spans="1:14" x14ac:dyDescent="0.5">
      <c r="A5" s="412"/>
      <c r="B5" s="412"/>
      <c r="C5" s="412"/>
      <c r="D5" s="412"/>
      <c r="E5" s="3" t="s">
        <v>10</v>
      </c>
      <c r="F5" s="3" t="s">
        <v>3</v>
      </c>
      <c r="G5" s="3" t="s">
        <v>10</v>
      </c>
      <c r="H5" s="3" t="s">
        <v>3</v>
      </c>
      <c r="I5" s="412"/>
      <c r="J5" s="412"/>
    </row>
    <row r="6" spans="1:14" x14ac:dyDescent="0.5">
      <c r="A6" s="95"/>
      <c r="B6" s="151" t="s">
        <v>27</v>
      </c>
      <c r="C6" s="21"/>
      <c r="D6" s="17"/>
      <c r="E6" s="19"/>
      <c r="F6" s="19"/>
      <c r="G6" s="19"/>
      <c r="H6" s="19"/>
      <c r="I6" s="20"/>
      <c r="J6" s="6"/>
    </row>
    <row r="7" spans="1:14" x14ac:dyDescent="0.5">
      <c r="A7" s="148" t="s">
        <v>55</v>
      </c>
      <c r="B7" s="96" t="str">
        <f>'ปร4 อนุ'!B6</f>
        <v>งานก่อสร้างฐานอนุสาวรีย์</v>
      </c>
      <c r="C7" s="21">
        <v>1</v>
      </c>
      <c r="D7" s="9" t="s">
        <v>202</v>
      </c>
      <c r="E7" s="8">
        <f>'ปร4 อนุ'!F43</f>
        <v>1227461.9369999999</v>
      </c>
      <c r="F7" s="8">
        <f t="shared" ref="F7" si="0">E7*C7</f>
        <v>1227461.9369999999</v>
      </c>
      <c r="G7" s="8">
        <f>'ปร4 อนุ'!H43</f>
        <v>216166.3</v>
      </c>
      <c r="H7" s="8">
        <f t="shared" ref="H7" si="1">G7*C7</f>
        <v>216166.3</v>
      </c>
      <c r="I7" s="8">
        <f t="shared" ref="I7" si="2">H7+F7</f>
        <v>1443628.237</v>
      </c>
      <c r="J7" s="16"/>
      <c r="L7">
        <f>I7/$I$25*100</f>
        <v>91.327815236182801</v>
      </c>
      <c r="M7">
        <v>1</v>
      </c>
      <c r="N7">
        <v>3</v>
      </c>
    </row>
    <row r="8" spans="1:14" x14ac:dyDescent="0.5">
      <c r="A8" s="148" t="s">
        <v>56</v>
      </c>
      <c r="B8" s="96" t="s">
        <v>219</v>
      </c>
      <c r="C8" s="21">
        <v>1</v>
      </c>
      <c r="D8" s="9" t="s">
        <v>202</v>
      </c>
      <c r="E8" s="8">
        <f>'ปร4 อนุ'!F71</f>
        <v>75155.622999999992</v>
      </c>
      <c r="F8" s="8">
        <f t="shared" ref="F8" si="3">E8*C8</f>
        <v>75155.622999999992</v>
      </c>
      <c r="G8" s="8">
        <f>'ปร4 อนุ'!H71</f>
        <v>25926.5</v>
      </c>
      <c r="H8" s="8">
        <f t="shared" ref="H8" si="4">G8*C8</f>
        <v>25926.5</v>
      </c>
      <c r="I8" s="8">
        <f t="shared" ref="I8" si="5">H8+F8</f>
        <v>101082.12299999999</v>
      </c>
      <c r="J8" s="16"/>
      <c r="L8">
        <f>I8/$I$25*100</f>
        <v>6.3947276843304799</v>
      </c>
      <c r="M8">
        <v>1</v>
      </c>
      <c r="N8">
        <v>3</v>
      </c>
    </row>
    <row r="9" spans="1:14" x14ac:dyDescent="0.5">
      <c r="A9" s="148" t="s">
        <v>67</v>
      </c>
      <c r="B9" s="96" t="s">
        <v>83</v>
      </c>
      <c r="C9" s="21">
        <v>1</v>
      </c>
      <c r="D9" s="9" t="s">
        <v>202</v>
      </c>
      <c r="E9" s="8">
        <v>36000</v>
      </c>
      <c r="F9" s="8">
        <f t="shared" ref="F9" si="6">E9*C9</f>
        <v>36000</v>
      </c>
      <c r="G9" s="8">
        <v>0</v>
      </c>
      <c r="H9" s="8">
        <f t="shared" ref="H9" si="7">G9*C9</f>
        <v>0</v>
      </c>
      <c r="I9" s="8">
        <f t="shared" ref="I9" si="8">H9+F9</f>
        <v>36000</v>
      </c>
      <c r="J9" s="16"/>
      <c r="L9">
        <f t="shared" ref="L9:L15" si="9">I9/$I$25*100</f>
        <v>2.277457079486719</v>
      </c>
      <c r="M9">
        <v>2</v>
      </c>
      <c r="N9">
        <v>3</v>
      </c>
    </row>
    <row r="10" spans="1:14" x14ac:dyDescent="0.5">
      <c r="A10" s="148"/>
      <c r="B10" s="96"/>
      <c r="C10" s="21"/>
      <c r="D10" s="9"/>
      <c r="E10" s="8"/>
      <c r="F10" s="8"/>
      <c r="G10" s="8"/>
      <c r="H10" s="8"/>
      <c r="I10" s="8"/>
      <c r="J10" s="16"/>
      <c r="L10">
        <f t="shared" si="9"/>
        <v>0</v>
      </c>
      <c r="M10">
        <v>3</v>
      </c>
      <c r="N10">
        <v>5</v>
      </c>
    </row>
    <row r="11" spans="1:14" x14ac:dyDescent="0.5">
      <c r="A11" s="148"/>
      <c r="B11" s="96"/>
      <c r="C11" s="21"/>
      <c r="D11" s="9"/>
      <c r="E11" s="8"/>
      <c r="F11" s="8"/>
      <c r="G11" s="8"/>
      <c r="H11" s="8"/>
      <c r="I11" s="8"/>
      <c r="J11" s="16"/>
      <c r="L11">
        <f t="shared" si="9"/>
        <v>0</v>
      </c>
      <c r="M11">
        <v>4</v>
      </c>
      <c r="N11">
        <v>5</v>
      </c>
    </row>
    <row r="12" spans="1:14" x14ac:dyDescent="0.5">
      <c r="A12" s="148"/>
      <c r="B12" s="96"/>
      <c r="C12" s="21"/>
      <c r="D12" s="9"/>
      <c r="E12" s="8"/>
      <c r="F12" s="8"/>
      <c r="G12" s="8"/>
      <c r="H12" s="8"/>
      <c r="I12" s="8"/>
      <c r="J12" s="16"/>
      <c r="L12">
        <f t="shared" si="9"/>
        <v>0</v>
      </c>
      <c r="M12">
        <v>5</v>
      </c>
      <c r="N12">
        <v>2</v>
      </c>
    </row>
    <row r="13" spans="1:14" x14ac:dyDescent="0.5">
      <c r="A13" s="148"/>
      <c r="B13" s="96"/>
      <c r="C13" s="21"/>
      <c r="D13" s="9"/>
      <c r="E13" s="8"/>
      <c r="F13" s="8"/>
      <c r="G13" s="8"/>
      <c r="H13" s="8"/>
      <c r="I13" s="8"/>
      <c r="J13" s="16"/>
      <c r="L13">
        <f t="shared" si="9"/>
        <v>0</v>
      </c>
      <c r="M13">
        <v>6</v>
      </c>
      <c r="N13">
        <v>2</v>
      </c>
    </row>
    <row r="14" spans="1:14" x14ac:dyDescent="0.5">
      <c r="A14" s="148"/>
      <c r="B14" s="96"/>
      <c r="C14" s="21"/>
      <c r="D14" s="9"/>
      <c r="E14" s="8"/>
      <c r="F14" s="8"/>
      <c r="G14" s="8"/>
      <c r="H14" s="8"/>
      <c r="I14" s="8"/>
      <c r="J14" s="16"/>
      <c r="L14">
        <f t="shared" si="9"/>
        <v>0</v>
      </c>
      <c r="M14">
        <v>7</v>
      </c>
      <c r="N14">
        <v>3</v>
      </c>
    </row>
    <row r="15" spans="1:14" x14ac:dyDescent="0.5">
      <c r="A15" s="148"/>
      <c r="B15" s="96"/>
      <c r="C15" s="21"/>
      <c r="D15" s="9"/>
      <c r="E15" s="8"/>
      <c r="F15" s="8"/>
      <c r="G15" s="8"/>
      <c r="H15" s="8"/>
      <c r="I15" s="8"/>
      <c r="J15" s="16"/>
      <c r="L15">
        <f t="shared" si="9"/>
        <v>0</v>
      </c>
      <c r="M15">
        <v>8</v>
      </c>
      <c r="N15">
        <v>3</v>
      </c>
    </row>
    <row r="16" spans="1:14" x14ac:dyDescent="0.5">
      <c r="A16" s="148"/>
      <c r="B16" s="220"/>
      <c r="C16" s="220"/>
      <c r="D16" s="220"/>
      <c r="E16" s="220"/>
      <c r="F16" s="220"/>
      <c r="G16" s="220"/>
      <c r="H16" s="220"/>
      <c r="I16" s="220"/>
      <c r="J16" s="16"/>
      <c r="M16">
        <v>9</v>
      </c>
      <c r="N16">
        <v>3</v>
      </c>
    </row>
    <row r="17" spans="1:14" x14ac:dyDescent="0.5">
      <c r="A17" s="9"/>
      <c r="B17" s="97"/>
      <c r="C17" s="21"/>
      <c r="D17" s="9"/>
      <c r="E17" s="8"/>
      <c r="F17" s="8"/>
      <c r="G17" s="8"/>
      <c r="H17" s="8"/>
      <c r="I17" s="8"/>
      <c r="J17" s="16"/>
      <c r="M17">
        <v>10</v>
      </c>
      <c r="N17">
        <v>3</v>
      </c>
    </row>
    <row r="18" spans="1:14" x14ac:dyDescent="0.5">
      <c r="A18" s="9"/>
      <c r="B18" s="97"/>
      <c r="C18" s="21"/>
      <c r="D18" s="9"/>
      <c r="E18" s="8"/>
      <c r="F18" s="8"/>
      <c r="G18" s="8"/>
      <c r="H18" s="8"/>
      <c r="I18" s="8"/>
      <c r="J18" s="7"/>
      <c r="M18">
        <v>11</v>
      </c>
      <c r="N18">
        <v>5</v>
      </c>
    </row>
    <row r="19" spans="1:14" x14ac:dyDescent="0.5">
      <c r="A19" s="9"/>
      <c r="B19" s="97"/>
      <c r="C19" s="21"/>
      <c r="D19" s="9"/>
      <c r="E19" s="8"/>
      <c r="F19" s="8"/>
      <c r="G19" s="8"/>
      <c r="H19" s="8"/>
      <c r="I19" s="8"/>
      <c r="J19" s="7"/>
      <c r="M19">
        <v>12</v>
      </c>
      <c r="N19">
        <v>5</v>
      </c>
    </row>
    <row r="20" spans="1:14" x14ac:dyDescent="0.5">
      <c r="A20" s="148"/>
      <c r="B20" s="96"/>
      <c r="C20" s="21"/>
      <c r="D20" s="9"/>
      <c r="E20" s="8"/>
      <c r="F20" s="8"/>
      <c r="G20" s="8"/>
      <c r="H20" s="8"/>
      <c r="I20" s="8"/>
      <c r="J20" s="7"/>
      <c r="M20">
        <v>13</v>
      </c>
      <c r="N20">
        <v>3</v>
      </c>
    </row>
    <row r="21" spans="1:14" x14ac:dyDescent="0.5">
      <c r="A21" s="9"/>
      <c r="B21" s="97"/>
      <c r="C21" s="21"/>
      <c r="D21" s="9"/>
      <c r="E21" s="8"/>
      <c r="F21" s="8"/>
      <c r="G21" s="8"/>
      <c r="H21" s="8"/>
      <c r="I21" s="8"/>
      <c r="J21" s="7"/>
      <c r="M21">
        <v>14</v>
      </c>
      <c r="N21">
        <v>3</v>
      </c>
    </row>
    <row r="22" spans="1:14" x14ac:dyDescent="0.5">
      <c r="A22" s="9"/>
      <c r="B22" s="97"/>
      <c r="C22" s="21"/>
      <c r="D22" s="9"/>
      <c r="E22" s="8"/>
      <c r="F22" s="8"/>
      <c r="G22" s="8"/>
      <c r="H22" s="8"/>
      <c r="I22" s="8"/>
      <c r="J22" s="7"/>
      <c r="M22">
        <v>15</v>
      </c>
      <c r="N22">
        <v>4</v>
      </c>
    </row>
    <row r="23" spans="1:14" x14ac:dyDescent="0.5">
      <c r="A23" s="9"/>
      <c r="B23" s="97"/>
      <c r="C23" s="21"/>
      <c r="D23" s="9"/>
      <c r="E23" s="8"/>
      <c r="F23" s="8"/>
      <c r="G23" s="8"/>
      <c r="H23" s="8"/>
      <c r="I23" s="8"/>
      <c r="J23" s="10"/>
      <c r="M23">
        <v>16</v>
      </c>
      <c r="N23">
        <v>4</v>
      </c>
    </row>
    <row r="24" spans="1:14" x14ac:dyDescent="0.5">
      <c r="A24" s="18"/>
      <c r="B24" s="99"/>
      <c r="C24" s="22"/>
      <c r="D24" s="18"/>
      <c r="E24" s="11"/>
      <c r="F24" s="11"/>
      <c r="G24" s="11"/>
      <c r="H24" s="11"/>
      <c r="I24" s="11"/>
      <c r="J24" s="10"/>
      <c r="M24">
        <v>17</v>
      </c>
      <c r="N24">
        <v>3</v>
      </c>
    </row>
    <row r="25" spans="1:14" x14ac:dyDescent="0.5">
      <c r="A25" s="12"/>
      <c r="B25" s="3" t="s">
        <v>129</v>
      </c>
      <c r="C25" s="12"/>
      <c r="D25" s="12"/>
      <c r="E25" s="13"/>
      <c r="F25" s="14">
        <f>SUM(F6:F23)</f>
        <v>1338617.5599999998</v>
      </c>
      <c r="G25" s="13"/>
      <c r="H25" s="14">
        <f>SUM(H6:H23)</f>
        <v>242092.79999999999</v>
      </c>
      <c r="I25" s="14">
        <f>F25+H25</f>
        <v>1580710.3599999999</v>
      </c>
      <c r="J25" s="15"/>
      <c r="L25" s="224">
        <f>SUM(I7:I24)</f>
        <v>1580710.3599999999</v>
      </c>
      <c r="M25">
        <v>18</v>
      </c>
      <c r="N25">
        <v>3</v>
      </c>
    </row>
    <row r="26" spans="1:14" x14ac:dyDescent="0.5">
      <c r="M26">
        <v>19</v>
      </c>
      <c r="N26">
        <v>4</v>
      </c>
    </row>
    <row r="27" spans="1:14" x14ac:dyDescent="0.5">
      <c r="M27">
        <v>20</v>
      </c>
      <c r="N27">
        <v>4</v>
      </c>
    </row>
    <row r="28" spans="1:14" x14ac:dyDescent="0.5">
      <c r="A28" s="4" t="str">
        <f>A1</f>
        <v>รายการค่างานราคากลางงานก่อสร้าง    โครงการก่อสร้างพระบรมราชานุสาวรีย์ รัชกาลที่ 5</v>
      </c>
      <c r="B28" s="4"/>
      <c r="C28" s="1"/>
      <c r="D28" s="1"/>
      <c r="E28" s="1"/>
      <c r="F28" s="1"/>
      <c r="G28" s="1"/>
      <c r="H28" s="1"/>
      <c r="I28" s="2">
        <v>1580966.44</v>
      </c>
      <c r="J28" s="1"/>
      <c r="K28">
        <v>1359210.19</v>
      </c>
      <c r="M28">
        <v>21</v>
      </c>
      <c r="N28">
        <v>3</v>
      </c>
    </row>
    <row r="29" spans="1:14" x14ac:dyDescent="0.5">
      <c r="A29" s="4" t="str">
        <f>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9" s="4"/>
      <c r="C29" s="1"/>
      <c r="D29" s="1"/>
      <c r="E29" s="1"/>
      <c r="F29" s="1" t="str">
        <f>F2</f>
        <v>คำนวณราคากลาง เมื่อวันที่  24 เดือน มกราคม  พ.ศ. 2565</v>
      </c>
      <c r="G29" s="1"/>
      <c r="H29" s="1"/>
      <c r="I29" s="2"/>
      <c r="J29" s="1" t="s">
        <v>5</v>
      </c>
      <c r="M29">
        <v>22</v>
      </c>
      <c r="N29">
        <v>3</v>
      </c>
    </row>
    <row r="30" spans="1:14" x14ac:dyDescent="0.5">
      <c r="A30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0" s="4"/>
      <c r="C30" s="1"/>
      <c r="D30" s="1"/>
      <c r="E30" s="1"/>
      <c r="F30" s="1"/>
      <c r="G30" s="1"/>
      <c r="H30" s="1"/>
      <c r="I30" s="157" t="s">
        <v>69</v>
      </c>
      <c r="J30" s="158" t="str">
        <f>IF(ROW()-26&lt;0,1,1+ROUND((ROW()/26),0))&amp;" / "&amp;$M$1</f>
        <v>2 / 5</v>
      </c>
      <c r="M30">
        <v>23</v>
      </c>
      <c r="N30">
        <v>4</v>
      </c>
    </row>
    <row r="31" spans="1:14" x14ac:dyDescent="0.5">
      <c r="A31" s="412" t="s">
        <v>6</v>
      </c>
      <c r="B31" s="412" t="s">
        <v>0</v>
      </c>
      <c r="C31" s="412" t="s">
        <v>1</v>
      </c>
      <c r="D31" s="412" t="s">
        <v>2</v>
      </c>
      <c r="E31" s="412" t="s">
        <v>7</v>
      </c>
      <c r="F31" s="412"/>
      <c r="G31" s="412" t="s">
        <v>8</v>
      </c>
      <c r="H31" s="412"/>
      <c r="I31" s="413" t="s">
        <v>9</v>
      </c>
      <c r="J31" s="412" t="s">
        <v>4</v>
      </c>
      <c r="M31">
        <v>24</v>
      </c>
      <c r="N31">
        <v>5</v>
      </c>
    </row>
    <row r="32" spans="1:14" x14ac:dyDescent="0.5">
      <c r="A32" s="412"/>
      <c r="B32" s="412"/>
      <c r="C32" s="412"/>
      <c r="D32" s="412"/>
      <c r="E32" s="3" t="s">
        <v>10</v>
      </c>
      <c r="F32" s="3" t="s">
        <v>3</v>
      </c>
      <c r="G32" s="3" t="s">
        <v>10</v>
      </c>
      <c r="H32" s="3" t="s">
        <v>3</v>
      </c>
      <c r="I32" s="412"/>
      <c r="J32" s="412"/>
      <c r="M32">
        <v>25</v>
      </c>
      <c r="N32">
        <v>15</v>
      </c>
    </row>
    <row r="33" spans="1:14" x14ac:dyDescent="0.5">
      <c r="A33" s="95" t="s">
        <v>55</v>
      </c>
      <c r="B33" s="6" t="s">
        <v>160</v>
      </c>
      <c r="C33" s="153"/>
      <c r="D33" s="151"/>
      <c r="E33" s="154"/>
      <c r="F33" s="154"/>
      <c r="G33" s="154"/>
      <c r="H33" s="154"/>
      <c r="I33" s="155"/>
      <c r="J33" s="6"/>
      <c r="N33">
        <f>SUM(N7:N32)</f>
        <v>103</v>
      </c>
    </row>
    <row r="34" spans="1:14" x14ac:dyDescent="0.5">
      <c r="A34" s="98">
        <v>1</v>
      </c>
      <c r="B34" s="96" t="s">
        <v>63</v>
      </c>
      <c r="C34" s="21"/>
      <c r="D34" s="9"/>
      <c r="E34" s="8"/>
      <c r="F34" s="8"/>
      <c r="G34" s="8"/>
      <c r="H34" s="8"/>
      <c r="I34" s="8"/>
      <c r="J34" s="16"/>
    </row>
    <row r="35" spans="1:14" x14ac:dyDescent="0.5">
      <c r="A35" s="98"/>
      <c r="B35" s="152" t="s">
        <v>91</v>
      </c>
      <c r="C35" s="21">
        <v>22.5</v>
      </c>
      <c r="D35" s="9" t="s">
        <v>12</v>
      </c>
      <c r="E35" s="8">
        <v>0</v>
      </c>
      <c r="F35" s="8">
        <f t="shared" ref="F35" si="10">E35*C35</f>
        <v>0</v>
      </c>
      <c r="G35" s="8">
        <v>150</v>
      </c>
      <c r="H35" s="8">
        <f t="shared" ref="H35" si="11">G35*C35</f>
        <v>3375</v>
      </c>
      <c r="I35" s="8">
        <f t="shared" ref="I35" si="12">H35+F35</f>
        <v>3375</v>
      </c>
      <c r="J35" s="16"/>
    </row>
    <row r="36" spans="1:14" x14ac:dyDescent="0.5">
      <c r="A36" s="9"/>
      <c r="B36" s="152" t="s">
        <v>98</v>
      </c>
      <c r="C36" s="21">
        <v>47</v>
      </c>
      <c r="D36" s="9" t="s">
        <v>12</v>
      </c>
      <c r="E36" s="8">
        <v>0</v>
      </c>
      <c r="F36" s="8">
        <f t="shared" ref="F36:F51" si="13">E36*C36</f>
        <v>0</v>
      </c>
      <c r="G36" s="8">
        <v>99</v>
      </c>
      <c r="H36" s="8">
        <f t="shared" ref="H36:H51" si="14">G36*C36</f>
        <v>4653</v>
      </c>
      <c r="I36" s="8">
        <f t="shared" ref="I36:I51" si="15">H36+F36</f>
        <v>4653</v>
      </c>
      <c r="J36" s="16"/>
    </row>
    <row r="37" spans="1:14" x14ac:dyDescent="0.5">
      <c r="A37" s="9"/>
      <c r="B37" s="152" t="s">
        <v>99</v>
      </c>
      <c r="C37" s="21">
        <v>34</v>
      </c>
      <c r="D37" s="9" t="s">
        <v>12</v>
      </c>
      <c r="E37" s="8">
        <v>220</v>
      </c>
      <c r="F37" s="8">
        <f t="shared" ref="F37" si="16">E37*C37</f>
        <v>7480</v>
      </c>
      <c r="G37" s="8">
        <v>90</v>
      </c>
      <c r="H37" s="8">
        <f t="shared" ref="H37" si="17">G37*C37</f>
        <v>3060</v>
      </c>
      <c r="I37" s="8">
        <f t="shared" ref="I37" si="18">H37+F37</f>
        <v>10540</v>
      </c>
      <c r="J37" s="7"/>
    </row>
    <row r="38" spans="1:14" x14ac:dyDescent="0.5">
      <c r="A38" s="9"/>
      <c r="B38" s="152" t="s">
        <v>78</v>
      </c>
      <c r="C38" s="21">
        <v>1.6</v>
      </c>
      <c r="D38" s="9" t="s">
        <v>12</v>
      </c>
      <c r="E38" s="8">
        <v>220</v>
      </c>
      <c r="F38" s="8">
        <f t="shared" si="13"/>
        <v>352</v>
      </c>
      <c r="G38" s="8">
        <v>90</v>
      </c>
      <c r="H38" s="8">
        <f t="shared" si="14"/>
        <v>144</v>
      </c>
      <c r="I38" s="8">
        <f t="shared" si="15"/>
        <v>496</v>
      </c>
      <c r="J38" s="7"/>
    </row>
    <row r="39" spans="1:14" x14ac:dyDescent="0.5">
      <c r="A39" s="9"/>
      <c r="B39" s="152" t="s">
        <v>79</v>
      </c>
      <c r="C39" s="21">
        <v>3.15</v>
      </c>
      <c r="D39" s="9" t="s">
        <v>12</v>
      </c>
      <c r="E39" s="8">
        <v>1495.33</v>
      </c>
      <c r="F39" s="8">
        <f t="shared" si="13"/>
        <v>4710.2894999999999</v>
      </c>
      <c r="G39" s="8">
        <v>398</v>
      </c>
      <c r="H39" s="8">
        <f t="shared" si="14"/>
        <v>1253.7</v>
      </c>
      <c r="I39" s="8">
        <f t="shared" si="15"/>
        <v>5963.9894999999997</v>
      </c>
      <c r="J39" s="16"/>
    </row>
    <row r="40" spans="1:14" x14ac:dyDescent="0.5">
      <c r="A40" s="9"/>
      <c r="B40" s="152" t="s">
        <v>128</v>
      </c>
      <c r="C40" s="21">
        <v>12.9</v>
      </c>
      <c r="D40" s="9" t="s">
        <v>12</v>
      </c>
      <c r="E40" s="8">
        <v>1523.36</v>
      </c>
      <c r="F40" s="8">
        <f t="shared" si="13"/>
        <v>19651.344000000001</v>
      </c>
      <c r="G40" s="8">
        <v>391</v>
      </c>
      <c r="H40" s="8">
        <f t="shared" si="14"/>
        <v>5043.9000000000005</v>
      </c>
      <c r="I40" s="8">
        <f t="shared" si="15"/>
        <v>24695.244000000002</v>
      </c>
      <c r="J40" s="16"/>
    </row>
    <row r="41" spans="1:14" x14ac:dyDescent="0.5">
      <c r="A41" s="9"/>
      <c r="B41" s="152" t="s">
        <v>80</v>
      </c>
      <c r="C41" s="21"/>
      <c r="D41" s="9"/>
      <c r="E41" s="8">
        <v>0</v>
      </c>
      <c r="F41" s="8">
        <f t="shared" si="13"/>
        <v>0</v>
      </c>
      <c r="G41" s="8">
        <v>0</v>
      </c>
      <c r="H41" s="8">
        <f t="shared" si="14"/>
        <v>0</v>
      </c>
      <c r="I41" s="8">
        <f t="shared" si="15"/>
        <v>0</v>
      </c>
      <c r="J41" s="16"/>
    </row>
    <row r="42" spans="1:14" x14ac:dyDescent="0.5">
      <c r="A42" s="9"/>
      <c r="B42" s="164" t="s">
        <v>94</v>
      </c>
      <c r="C42" s="21">
        <v>68</v>
      </c>
      <c r="D42" s="9" t="s">
        <v>81</v>
      </c>
      <c r="E42" s="162">
        <v>26.24</v>
      </c>
      <c r="F42" s="8">
        <f t="shared" si="13"/>
        <v>1784.32</v>
      </c>
      <c r="G42" s="8">
        <v>4.0999999999999996</v>
      </c>
      <c r="H42" s="8">
        <f t="shared" si="14"/>
        <v>278.79999999999995</v>
      </c>
      <c r="I42" s="8">
        <f t="shared" si="15"/>
        <v>2063.12</v>
      </c>
      <c r="J42" s="16"/>
    </row>
    <row r="43" spans="1:14" x14ac:dyDescent="0.5">
      <c r="A43" s="9"/>
      <c r="B43" s="164" t="s">
        <v>95</v>
      </c>
      <c r="C43" s="21">
        <v>348</v>
      </c>
      <c r="D43" s="9" t="s">
        <v>81</v>
      </c>
      <c r="E43" s="162">
        <v>24.57</v>
      </c>
      <c r="F43" s="8">
        <f t="shared" si="13"/>
        <v>8550.36</v>
      </c>
      <c r="G43" s="8">
        <v>3.3</v>
      </c>
      <c r="H43" s="8">
        <f t="shared" si="14"/>
        <v>1148.3999999999999</v>
      </c>
      <c r="I43" s="8">
        <f t="shared" si="15"/>
        <v>9698.76</v>
      </c>
      <c r="J43" s="16"/>
    </row>
    <row r="44" spans="1:14" x14ac:dyDescent="0.5">
      <c r="A44" s="9"/>
      <c r="B44" s="164" t="s">
        <v>96</v>
      </c>
      <c r="C44" s="21">
        <v>0</v>
      </c>
      <c r="D44" s="9" t="s">
        <v>81</v>
      </c>
      <c r="E44" s="162">
        <v>24.12</v>
      </c>
      <c r="F44" s="8">
        <f t="shared" si="13"/>
        <v>0</v>
      </c>
      <c r="G44" s="8">
        <v>3.3</v>
      </c>
      <c r="H44" s="8">
        <f t="shared" si="14"/>
        <v>0</v>
      </c>
      <c r="I44" s="8">
        <f t="shared" si="15"/>
        <v>0</v>
      </c>
      <c r="J44" s="16"/>
    </row>
    <row r="45" spans="1:14" x14ac:dyDescent="0.5">
      <c r="A45" s="9"/>
      <c r="B45" s="164" t="s">
        <v>97</v>
      </c>
      <c r="C45" s="21">
        <v>497</v>
      </c>
      <c r="D45" s="9" t="s">
        <v>81</v>
      </c>
      <c r="E45" s="162">
        <v>24.41</v>
      </c>
      <c r="F45" s="8">
        <f t="shared" si="13"/>
        <v>12131.77</v>
      </c>
      <c r="G45" s="8">
        <v>3.3</v>
      </c>
      <c r="H45" s="8">
        <f t="shared" si="14"/>
        <v>1640.1</v>
      </c>
      <c r="I45" s="8">
        <f t="shared" si="15"/>
        <v>13771.87</v>
      </c>
      <c r="J45" s="16"/>
    </row>
    <row r="46" spans="1:14" x14ac:dyDescent="0.5">
      <c r="A46" s="9"/>
      <c r="B46" s="188" t="s">
        <v>123</v>
      </c>
      <c r="C46" s="21">
        <v>27</v>
      </c>
      <c r="D46" s="9" t="s">
        <v>81</v>
      </c>
      <c r="E46" s="162">
        <v>31.05</v>
      </c>
      <c r="F46" s="8">
        <f t="shared" si="13"/>
        <v>838.35</v>
      </c>
      <c r="G46" s="8">
        <v>0</v>
      </c>
      <c r="H46" s="8">
        <f t="shared" si="14"/>
        <v>0</v>
      </c>
      <c r="I46" s="8">
        <f t="shared" si="15"/>
        <v>838.35</v>
      </c>
      <c r="J46" s="7"/>
    </row>
    <row r="47" spans="1:14" x14ac:dyDescent="0.5">
      <c r="A47" s="9"/>
      <c r="B47" s="188" t="s">
        <v>124</v>
      </c>
      <c r="C47" s="21">
        <f>+C49*0.6</f>
        <v>37.799999999999997</v>
      </c>
      <c r="D47" s="9" t="s">
        <v>11</v>
      </c>
      <c r="E47" s="162">
        <v>250</v>
      </c>
      <c r="F47" s="8">
        <f t="shared" ref="F47" si="19">E47*C47</f>
        <v>9450</v>
      </c>
      <c r="G47" s="8">
        <v>0</v>
      </c>
      <c r="H47" s="8">
        <f t="shared" ref="H47" si="20">G47*C47</f>
        <v>0</v>
      </c>
      <c r="I47" s="8">
        <f t="shared" ref="I47" si="21">H47+F47</f>
        <v>9450</v>
      </c>
      <c r="J47" s="7"/>
    </row>
    <row r="48" spans="1:14" x14ac:dyDescent="0.5">
      <c r="A48" s="9"/>
      <c r="B48" s="164" t="s">
        <v>125</v>
      </c>
      <c r="C48" s="165">
        <f>+C47*0.3</f>
        <v>11.339999999999998</v>
      </c>
      <c r="D48" s="166" t="s">
        <v>44</v>
      </c>
      <c r="E48" s="167">
        <v>250</v>
      </c>
      <c r="F48" s="168">
        <f t="shared" ref="F48" si="22">ROUND(C48*E48,0)</f>
        <v>2835</v>
      </c>
      <c r="G48" s="8">
        <v>0</v>
      </c>
      <c r="H48" s="8">
        <f t="shared" ref="H48" si="23">G48*C48</f>
        <v>0</v>
      </c>
      <c r="I48" s="8">
        <f t="shared" ref="I48" si="24">H48+F48</f>
        <v>2835</v>
      </c>
      <c r="J48" s="7"/>
    </row>
    <row r="49" spans="1:12" x14ac:dyDescent="0.5">
      <c r="A49" s="9"/>
      <c r="B49" s="188" t="s">
        <v>126</v>
      </c>
      <c r="C49" s="21">
        <v>63</v>
      </c>
      <c r="D49" s="9" t="s">
        <v>11</v>
      </c>
      <c r="E49" s="162">
        <v>0</v>
      </c>
      <c r="F49" s="8">
        <f t="shared" si="13"/>
        <v>0</v>
      </c>
      <c r="G49" s="8">
        <v>133</v>
      </c>
      <c r="H49" s="8">
        <f t="shared" si="14"/>
        <v>8379</v>
      </c>
      <c r="I49" s="8">
        <f t="shared" si="15"/>
        <v>8379</v>
      </c>
      <c r="J49" s="7"/>
    </row>
    <row r="50" spans="1:12" x14ac:dyDescent="0.5">
      <c r="A50" s="9"/>
      <c r="B50" s="188" t="s">
        <v>127</v>
      </c>
      <c r="C50" s="21">
        <f>+C49*0.25</f>
        <v>15.75</v>
      </c>
      <c r="D50" s="9" t="s">
        <v>81</v>
      </c>
      <c r="E50" s="162">
        <v>35.590000000000003</v>
      </c>
      <c r="F50" s="8">
        <f t="shared" si="13"/>
        <v>560.54250000000002</v>
      </c>
      <c r="G50" s="8">
        <v>0</v>
      </c>
      <c r="H50" s="8">
        <f t="shared" si="14"/>
        <v>0</v>
      </c>
      <c r="I50" s="8">
        <f t="shared" si="15"/>
        <v>560.54250000000002</v>
      </c>
      <c r="J50" s="7"/>
    </row>
    <row r="51" spans="1:12" x14ac:dyDescent="0.5">
      <c r="A51" s="18"/>
      <c r="B51" s="10"/>
      <c r="C51" s="22"/>
      <c r="D51" s="18"/>
      <c r="E51" s="11">
        <v>0</v>
      </c>
      <c r="F51" s="11">
        <f t="shared" si="13"/>
        <v>0</v>
      </c>
      <c r="G51" s="11">
        <v>0</v>
      </c>
      <c r="H51" s="11">
        <f t="shared" si="14"/>
        <v>0</v>
      </c>
      <c r="I51" s="11">
        <f t="shared" si="15"/>
        <v>0</v>
      </c>
      <c r="J51" s="10"/>
    </row>
    <row r="52" spans="1:12" x14ac:dyDescent="0.5">
      <c r="A52" s="12"/>
      <c r="B52" s="3" t="str">
        <f>"ยอดยกไป "</f>
        <v xml:space="preserve">ยอดยกไป </v>
      </c>
      <c r="C52" s="12"/>
      <c r="D52" s="12"/>
      <c r="E52" s="13"/>
      <c r="F52" s="14">
        <f>SUM(F33:F51)</f>
        <v>68343.97600000001</v>
      </c>
      <c r="G52" s="13"/>
      <c r="H52" s="14">
        <f>SUM(H33:H51)</f>
        <v>28975.9</v>
      </c>
      <c r="I52" s="14">
        <f>F52+H52</f>
        <v>97319.876000000018</v>
      </c>
      <c r="J52" s="15"/>
      <c r="L52" s="224">
        <f>SUM(I35:I51)</f>
        <v>97319.876000000004</v>
      </c>
    </row>
    <row r="55" spans="1:12" x14ac:dyDescent="0.5">
      <c r="A55" s="4" t="str">
        <f>A28</f>
        <v>รายการค่างานราคากลางงานก่อสร้าง    โครงการก่อสร้างพระบรมราชานุสาวรีย์ รัชกาลที่ 5</v>
      </c>
      <c r="B55" s="4"/>
      <c r="C55" s="1"/>
      <c r="D55" s="1"/>
      <c r="E55" s="1"/>
      <c r="F55" s="1"/>
      <c r="G55" s="1"/>
      <c r="H55" s="1"/>
      <c r="I55" s="2"/>
      <c r="J55" s="1"/>
    </row>
    <row r="56" spans="1:12" x14ac:dyDescent="0.5">
      <c r="A56" s="4" t="str">
        <f>A29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56" s="4"/>
      <c r="C56" s="1"/>
      <c r="D56" s="1"/>
      <c r="E56" s="1"/>
      <c r="F56" s="1" t="str">
        <f>F29</f>
        <v>คำนวณราคากลาง เมื่อวันที่  24 เดือน มกราคม  พ.ศ. 2565</v>
      </c>
      <c r="G56" s="1"/>
      <c r="H56" s="1"/>
      <c r="I56" s="2"/>
      <c r="J56" s="1" t="s">
        <v>5</v>
      </c>
    </row>
    <row r="57" spans="1:12" x14ac:dyDescent="0.5">
      <c r="A5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57" s="4"/>
      <c r="C57" s="1"/>
      <c r="D57" s="1"/>
      <c r="E57" s="1"/>
      <c r="F57" s="1"/>
      <c r="G57" s="1"/>
      <c r="H57" s="1"/>
      <c r="I57" s="157" t="s">
        <v>69</v>
      </c>
      <c r="J57" s="158" t="str">
        <f>IF(ROW()-26&lt;0,1,1+ROUND((ROW()/26),0))&amp;" / "&amp;$M$1</f>
        <v>3 / 5</v>
      </c>
    </row>
    <row r="58" spans="1:12" x14ac:dyDescent="0.5">
      <c r="A58" s="412" t="s">
        <v>6</v>
      </c>
      <c r="B58" s="412" t="s">
        <v>0</v>
      </c>
      <c r="C58" s="412" t="s">
        <v>1</v>
      </c>
      <c r="D58" s="412" t="s">
        <v>2</v>
      </c>
      <c r="E58" s="412" t="s">
        <v>7</v>
      </c>
      <c r="F58" s="412"/>
      <c r="G58" s="412" t="s">
        <v>8</v>
      </c>
      <c r="H58" s="412"/>
      <c r="I58" s="413" t="s">
        <v>9</v>
      </c>
      <c r="J58" s="412" t="s">
        <v>4</v>
      </c>
    </row>
    <row r="59" spans="1:12" x14ac:dyDescent="0.5">
      <c r="A59" s="412"/>
      <c r="B59" s="412"/>
      <c r="C59" s="412"/>
      <c r="D59" s="412"/>
      <c r="E59" s="3" t="s">
        <v>10</v>
      </c>
      <c r="F59" s="3" t="s">
        <v>3</v>
      </c>
      <c r="G59" s="3" t="s">
        <v>10</v>
      </c>
      <c r="H59" s="3" t="s">
        <v>3</v>
      </c>
      <c r="I59" s="412"/>
      <c r="J59" s="412"/>
    </row>
    <row r="60" spans="1:12" x14ac:dyDescent="0.5">
      <c r="A60" s="95"/>
      <c r="B60" s="151" t="s">
        <v>66</v>
      </c>
      <c r="C60" s="153"/>
      <c r="D60" s="151"/>
      <c r="E60" s="154">
        <v>0</v>
      </c>
      <c r="F60" s="154">
        <f>F52</f>
        <v>68343.97600000001</v>
      </c>
      <c r="G60" s="154">
        <v>0</v>
      </c>
      <c r="H60" s="154">
        <f>H52</f>
        <v>28975.9</v>
      </c>
      <c r="I60" s="155">
        <f>F60+H60</f>
        <v>97319.876000000018</v>
      </c>
      <c r="J60" s="6"/>
    </row>
    <row r="61" spans="1:12" x14ac:dyDescent="0.5">
      <c r="A61" s="98">
        <v>1</v>
      </c>
      <c r="B61" s="96" t="s">
        <v>82</v>
      </c>
      <c r="C61" s="21"/>
      <c r="D61" s="9"/>
      <c r="E61" s="8">
        <v>0</v>
      </c>
      <c r="F61" s="8">
        <f t="shared" ref="F61:F63" si="25">E61*C61</f>
        <v>0</v>
      </c>
      <c r="G61" s="8">
        <v>0</v>
      </c>
      <c r="H61" s="8">
        <f t="shared" ref="H61:H63" si="26">G61*C61</f>
        <v>0</v>
      </c>
      <c r="I61" s="8">
        <f t="shared" ref="I61:I63" si="27">H61+F61</f>
        <v>0</v>
      </c>
      <c r="J61" s="16"/>
    </row>
    <row r="62" spans="1:12" x14ac:dyDescent="0.5">
      <c r="A62" s="9"/>
      <c r="B62" s="97" t="s">
        <v>92</v>
      </c>
      <c r="C62" s="21">
        <v>14093</v>
      </c>
      <c r="D62" s="9" t="s">
        <v>81</v>
      </c>
      <c r="E62" s="8">
        <v>28</v>
      </c>
      <c r="F62" s="8">
        <f t="shared" si="25"/>
        <v>394604</v>
      </c>
      <c r="G62" s="8">
        <v>0</v>
      </c>
      <c r="H62" s="8">
        <f t="shared" si="26"/>
        <v>0</v>
      </c>
      <c r="I62" s="8">
        <f t="shared" si="27"/>
        <v>394604</v>
      </c>
      <c r="J62" s="7"/>
    </row>
    <row r="63" spans="1:12" x14ac:dyDescent="0.5">
      <c r="A63" s="9"/>
      <c r="B63" s="97" t="s">
        <v>101</v>
      </c>
      <c r="C63" s="21">
        <v>5252</v>
      </c>
      <c r="D63" s="9" t="s">
        <v>81</v>
      </c>
      <c r="E63" s="8">
        <v>28</v>
      </c>
      <c r="F63" s="8">
        <f t="shared" si="25"/>
        <v>147056</v>
      </c>
      <c r="G63" s="8">
        <v>0</v>
      </c>
      <c r="H63" s="8">
        <f t="shared" si="26"/>
        <v>0</v>
      </c>
      <c r="I63" s="8">
        <f t="shared" si="27"/>
        <v>147056</v>
      </c>
      <c r="J63" s="16"/>
    </row>
    <row r="64" spans="1:12" x14ac:dyDescent="0.5">
      <c r="A64" s="9"/>
      <c r="B64" s="97" t="s">
        <v>105</v>
      </c>
      <c r="C64" s="21">
        <v>1140</v>
      </c>
      <c r="D64" s="9" t="s">
        <v>81</v>
      </c>
      <c r="E64" s="8">
        <v>28</v>
      </c>
      <c r="F64" s="8">
        <f t="shared" ref="F64" si="28">E64*C64</f>
        <v>31920</v>
      </c>
      <c r="G64" s="8">
        <v>0</v>
      </c>
      <c r="H64" s="8">
        <f t="shared" ref="H64" si="29">G64*C64</f>
        <v>0</v>
      </c>
      <c r="I64" s="8">
        <f t="shared" ref="I64" si="30">H64+F64</f>
        <v>31920</v>
      </c>
      <c r="J64" s="16"/>
    </row>
    <row r="65" spans="1:12" x14ac:dyDescent="0.5">
      <c r="A65" s="9"/>
      <c r="B65" s="97" t="s">
        <v>102</v>
      </c>
      <c r="C65" s="21">
        <v>14</v>
      </c>
      <c r="D65" s="9" t="s">
        <v>73</v>
      </c>
      <c r="E65" s="8">
        <v>250</v>
      </c>
      <c r="F65" s="8">
        <f t="shared" ref="F65:F72" si="31">E65*C65</f>
        <v>3500</v>
      </c>
      <c r="G65" s="8">
        <v>0</v>
      </c>
      <c r="H65" s="8">
        <f t="shared" ref="H65:H72" si="32">G65*C65</f>
        <v>0</v>
      </c>
      <c r="I65" s="8">
        <f t="shared" ref="I65:I72" si="33">H65+F65</f>
        <v>3500</v>
      </c>
      <c r="J65" s="16"/>
    </row>
    <row r="66" spans="1:12" ht="27.75" x14ac:dyDescent="0.5">
      <c r="A66" s="9"/>
      <c r="B66" s="97" t="s">
        <v>93</v>
      </c>
      <c r="C66" s="21">
        <v>224</v>
      </c>
      <c r="D66" s="9" t="s">
        <v>58</v>
      </c>
      <c r="E66" s="8">
        <v>51.4</v>
      </c>
      <c r="F66" s="8">
        <f t="shared" si="31"/>
        <v>11513.6</v>
      </c>
      <c r="G66" s="8">
        <v>0</v>
      </c>
      <c r="H66" s="8">
        <f t="shared" si="32"/>
        <v>0</v>
      </c>
      <c r="I66" s="8">
        <f t="shared" si="33"/>
        <v>11513.6</v>
      </c>
      <c r="J66" s="16"/>
    </row>
    <row r="67" spans="1:12" x14ac:dyDescent="0.5">
      <c r="A67" s="9"/>
      <c r="B67" s="97" t="s">
        <v>109</v>
      </c>
      <c r="C67" s="21">
        <v>1</v>
      </c>
      <c r="D67" s="9" t="s">
        <v>73</v>
      </c>
      <c r="E67" s="8">
        <v>45</v>
      </c>
      <c r="F67" s="8">
        <f t="shared" ref="F67" si="34">E67*C67</f>
        <v>45</v>
      </c>
      <c r="G67" s="8">
        <v>0</v>
      </c>
      <c r="H67" s="8">
        <f t="shared" ref="H67" si="35">G67*C67</f>
        <v>0</v>
      </c>
      <c r="I67" s="8">
        <f t="shared" ref="I67" si="36">H67+F67</f>
        <v>45</v>
      </c>
      <c r="J67" s="16"/>
    </row>
    <row r="68" spans="1:12" ht="27.75" x14ac:dyDescent="0.5">
      <c r="A68" s="9"/>
      <c r="B68" s="97" t="s">
        <v>119</v>
      </c>
      <c r="C68" s="21">
        <v>24</v>
      </c>
      <c r="D68" s="9" t="s">
        <v>58</v>
      </c>
      <c r="E68" s="8">
        <v>151.4</v>
      </c>
      <c r="F68" s="8">
        <f t="shared" ref="F68" si="37">E68*C68</f>
        <v>3633.6000000000004</v>
      </c>
      <c r="G68" s="8">
        <v>0</v>
      </c>
      <c r="H68" s="8">
        <f t="shared" ref="H68" si="38">G68*C68</f>
        <v>0</v>
      </c>
      <c r="I68" s="8">
        <f t="shared" ref="I68" si="39">H68+F68</f>
        <v>3633.6000000000004</v>
      </c>
      <c r="J68" s="16"/>
    </row>
    <row r="69" spans="1:12" ht="27.75" x14ac:dyDescent="0.5">
      <c r="A69" s="9"/>
      <c r="B69" s="97" t="s">
        <v>120</v>
      </c>
      <c r="C69" s="21">
        <v>16</v>
      </c>
      <c r="D69" s="9" t="s">
        <v>118</v>
      </c>
      <c r="E69" s="8">
        <v>151.4</v>
      </c>
      <c r="F69" s="8">
        <f t="shared" ref="F69" si="40">E69*C69</f>
        <v>2422.4</v>
      </c>
      <c r="G69" s="8">
        <v>0</v>
      </c>
      <c r="H69" s="8">
        <f t="shared" ref="H69" si="41">G69*C69</f>
        <v>0</v>
      </c>
      <c r="I69" s="8">
        <f t="shared" ref="I69" si="42">H69+F69</f>
        <v>2422.4</v>
      </c>
      <c r="J69" s="16"/>
    </row>
    <row r="70" spans="1:12" x14ac:dyDescent="0.5">
      <c r="A70" s="9"/>
      <c r="B70" s="169" t="s">
        <v>103</v>
      </c>
      <c r="C70" s="170">
        <f>+C62</f>
        <v>14093</v>
      </c>
      <c r="D70" s="171" t="s">
        <v>81</v>
      </c>
      <c r="E70" s="8">
        <v>-1</v>
      </c>
      <c r="F70" s="8">
        <f>E70*C70</f>
        <v>-14093</v>
      </c>
      <c r="G70" s="8">
        <v>10</v>
      </c>
      <c r="H70" s="8">
        <f t="shared" si="32"/>
        <v>140930</v>
      </c>
      <c r="I70" s="8">
        <f t="shared" si="33"/>
        <v>126837</v>
      </c>
      <c r="J70" s="16"/>
    </row>
    <row r="71" spans="1:12" x14ac:dyDescent="0.5">
      <c r="A71" s="9"/>
      <c r="B71" s="97" t="s">
        <v>88</v>
      </c>
      <c r="C71" s="170">
        <f>+C63+C64</f>
        <v>6392</v>
      </c>
      <c r="D71" s="171" t="s">
        <v>81</v>
      </c>
      <c r="E71" s="8">
        <v>0</v>
      </c>
      <c r="F71" s="8">
        <f>E71*C71</f>
        <v>0</v>
      </c>
      <c r="G71" s="8">
        <v>10</v>
      </c>
      <c r="H71" s="8">
        <f>G71*C71</f>
        <v>63920</v>
      </c>
      <c r="I71" s="8">
        <f>H71+F71</f>
        <v>63920</v>
      </c>
      <c r="J71" s="16"/>
    </row>
    <row r="72" spans="1:12" x14ac:dyDescent="0.5">
      <c r="A72" s="9"/>
      <c r="B72" s="172" t="s">
        <v>104</v>
      </c>
      <c r="C72" s="173">
        <v>436</v>
      </c>
      <c r="D72" s="174" t="s">
        <v>11</v>
      </c>
      <c r="E72" s="8">
        <v>40</v>
      </c>
      <c r="F72" s="8">
        <f t="shared" si="31"/>
        <v>17440</v>
      </c>
      <c r="G72" s="8">
        <v>25</v>
      </c>
      <c r="H72" s="8">
        <f t="shared" si="32"/>
        <v>10900</v>
      </c>
      <c r="I72" s="8">
        <f t="shared" si="33"/>
        <v>28340</v>
      </c>
      <c r="J72" s="16"/>
    </row>
    <row r="73" spans="1:12" x14ac:dyDescent="0.5">
      <c r="A73" s="12"/>
      <c r="B73" s="3" t="str">
        <f>"รวมค่าวัสดุและค่าแรงงาน "&amp;B34</f>
        <v>รวมค่าวัสดุและค่าแรงงาน งานวิศวกรรมโครงสร้าง</v>
      </c>
      <c r="C73" s="12"/>
      <c r="D73" s="12"/>
      <c r="E73" s="14"/>
      <c r="F73" s="14">
        <f t="shared" ref="F73:H73" si="43">SUM(F60:F72)</f>
        <v>666385.576</v>
      </c>
      <c r="G73" s="14"/>
      <c r="H73" s="14">
        <f t="shared" si="43"/>
        <v>244725.9</v>
      </c>
      <c r="I73" s="14">
        <f>F73+H73</f>
        <v>911111.47600000002</v>
      </c>
      <c r="J73" s="15"/>
      <c r="L73" s="224">
        <f>SUM(I60:I72)</f>
        <v>911111.47600000002</v>
      </c>
    </row>
    <row r="74" spans="1:12" x14ac:dyDescent="0.5">
      <c r="A74" s="189"/>
      <c r="B74" s="190"/>
      <c r="C74" s="191"/>
      <c r="D74" s="192"/>
      <c r="E74" s="193">
        <v>0</v>
      </c>
      <c r="F74" s="193">
        <v>0</v>
      </c>
      <c r="G74" s="193">
        <v>0</v>
      </c>
      <c r="H74" s="193">
        <v>0</v>
      </c>
      <c r="I74" s="194">
        <f>F74+H74</f>
        <v>0</v>
      </c>
      <c r="J74" s="195"/>
    </row>
    <row r="75" spans="1:12" x14ac:dyDescent="0.5">
      <c r="A75" s="98" t="s">
        <v>55</v>
      </c>
      <c r="B75" s="96" t="s">
        <v>158</v>
      </c>
      <c r="C75" s="153"/>
      <c r="D75" s="148"/>
      <c r="E75" s="196">
        <v>0</v>
      </c>
      <c r="F75" s="196">
        <v>0</v>
      </c>
      <c r="G75" s="196">
        <v>0</v>
      </c>
      <c r="H75" s="196">
        <v>0</v>
      </c>
      <c r="I75" s="197">
        <f>F75+H75</f>
        <v>0</v>
      </c>
      <c r="J75" s="7"/>
    </row>
    <row r="76" spans="1:12" x14ac:dyDescent="0.5">
      <c r="A76" s="98">
        <v>2</v>
      </c>
      <c r="B76" s="96" t="s">
        <v>65</v>
      </c>
      <c r="C76" s="21"/>
      <c r="D76" s="9"/>
      <c r="E76" s="8">
        <v>0</v>
      </c>
      <c r="F76" s="8">
        <f t="shared" ref="F76:F78" si="44">E76*C76</f>
        <v>0</v>
      </c>
      <c r="G76" s="8">
        <v>0</v>
      </c>
      <c r="H76" s="8">
        <f t="shared" ref="H76:H78" si="45">G76*C76</f>
        <v>0</v>
      </c>
      <c r="I76" s="8">
        <f t="shared" ref="I76:I78" si="46">H76+F76</f>
        <v>0</v>
      </c>
      <c r="J76" s="7"/>
    </row>
    <row r="77" spans="1:12" x14ac:dyDescent="0.5">
      <c r="A77" s="9"/>
      <c r="B77" s="152" t="s">
        <v>106</v>
      </c>
      <c r="C77" s="170">
        <v>604.5</v>
      </c>
      <c r="D77" s="9" t="s">
        <v>11</v>
      </c>
      <c r="E77" s="8">
        <v>280</v>
      </c>
      <c r="F77" s="8">
        <f t="shared" si="44"/>
        <v>169260</v>
      </c>
      <c r="G77" s="8">
        <v>70</v>
      </c>
      <c r="H77" s="8">
        <f t="shared" si="45"/>
        <v>42315</v>
      </c>
      <c r="I77" s="8">
        <f t="shared" si="46"/>
        <v>211575</v>
      </c>
      <c r="J77" s="7"/>
    </row>
    <row r="78" spans="1:12" x14ac:dyDescent="0.5">
      <c r="A78" s="9"/>
      <c r="B78" s="152" t="s">
        <v>107</v>
      </c>
      <c r="C78" s="21">
        <v>212</v>
      </c>
      <c r="D78" s="9" t="s">
        <v>86</v>
      </c>
      <c r="E78" s="8">
        <v>220</v>
      </c>
      <c r="F78" s="8">
        <f t="shared" si="44"/>
        <v>46640</v>
      </c>
      <c r="G78" s="8">
        <v>50</v>
      </c>
      <c r="H78" s="8">
        <f t="shared" si="45"/>
        <v>10600</v>
      </c>
      <c r="I78" s="8">
        <f t="shared" si="46"/>
        <v>57240</v>
      </c>
      <c r="J78" s="181"/>
    </row>
    <row r="79" spans="1:12" x14ac:dyDescent="0.5">
      <c r="A79" s="12"/>
      <c r="B79" s="3" t="str">
        <f>"ยอดยกไป "</f>
        <v xml:space="preserve">ยอดยกไป </v>
      </c>
      <c r="C79" s="12"/>
      <c r="D79" s="12"/>
      <c r="E79" s="13"/>
      <c r="F79" s="14">
        <f>SUM(F75:F78)</f>
        <v>215900</v>
      </c>
      <c r="G79" s="13"/>
      <c r="H79" s="14">
        <f>SUM(H75:H78)</f>
        <v>52915</v>
      </c>
      <c r="I79" s="14">
        <f>F79+H79</f>
        <v>268815</v>
      </c>
      <c r="J79" s="15"/>
      <c r="L79" s="224">
        <f>SUM(I74:I78)</f>
        <v>268815</v>
      </c>
    </row>
    <row r="82" spans="1:12" x14ac:dyDescent="0.5">
      <c r="A82" s="4" t="str">
        <f>A55</f>
        <v>รายการค่างานราคากลางงานก่อสร้าง    โครงการก่อสร้างพระบรมราชานุสาวรีย์ รัชกาลที่ 5</v>
      </c>
      <c r="B82" s="4"/>
      <c r="C82" s="1"/>
      <c r="D82" s="1"/>
      <c r="E82" s="1"/>
      <c r="F82" s="1"/>
      <c r="G82" s="1"/>
      <c r="H82" s="1"/>
      <c r="I82" s="2"/>
      <c r="J82" s="1"/>
    </row>
    <row r="83" spans="1:12" x14ac:dyDescent="0.5">
      <c r="A83" s="4" t="str">
        <f>A56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83" s="4"/>
      <c r="C83" s="1"/>
      <c r="D83" s="1"/>
      <c r="E83" s="1"/>
      <c r="F83" s="1" t="str">
        <f>F29</f>
        <v>คำนวณราคากลาง เมื่อวันที่  24 เดือน มกราคม  พ.ศ. 2565</v>
      </c>
      <c r="G83" s="1"/>
      <c r="H83" s="1"/>
      <c r="I83" s="2"/>
      <c r="J83" s="1" t="s">
        <v>5</v>
      </c>
    </row>
    <row r="84" spans="1:12" x14ac:dyDescent="0.5">
      <c r="A84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84" s="4"/>
      <c r="C84" s="1"/>
      <c r="D84" s="1"/>
      <c r="E84" s="1"/>
      <c r="F84" s="1"/>
      <c r="G84" s="1"/>
      <c r="H84" s="1"/>
      <c r="I84" s="157" t="s">
        <v>69</v>
      </c>
      <c r="J84" s="158" t="str">
        <f>IF(ROW()-26&lt;0,1,1+ROUND((ROW()/26),0))&amp;" / "&amp;$M$1</f>
        <v>4 / 5</v>
      </c>
    </row>
    <row r="85" spans="1:12" x14ac:dyDescent="0.5">
      <c r="A85" s="412" t="s">
        <v>6</v>
      </c>
      <c r="B85" s="412" t="s">
        <v>0</v>
      </c>
      <c r="C85" s="412" t="s">
        <v>1</v>
      </c>
      <c r="D85" s="412" t="s">
        <v>2</v>
      </c>
      <c r="E85" s="412" t="s">
        <v>7</v>
      </c>
      <c r="F85" s="412"/>
      <c r="G85" s="412" t="s">
        <v>8</v>
      </c>
      <c r="H85" s="412"/>
      <c r="I85" s="413" t="s">
        <v>9</v>
      </c>
      <c r="J85" s="412" t="s">
        <v>4</v>
      </c>
    </row>
    <row r="86" spans="1:12" x14ac:dyDescent="0.5">
      <c r="A86" s="412"/>
      <c r="B86" s="412"/>
      <c r="C86" s="412"/>
      <c r="D86" s="412"/>
      <c r="E86" s="3" t="s">
        <v>10</v>
      </c>
      <c r="F86" s="3" t="s">
        <v>3</v>
      </c>
      <c r="G86" s="3" t="s">
        <v>10</v>
      </c>
      <c r="H86" s="3" t="s">
        <v>3</v>
      </c>
      <c r="I86" s="412"/>
      <c r="J86" s="412"/>
    </row>
    <row r="87" spans="1:12" x14ac:dyDescent="0.5">
      <c r="A87" s="95"/>
      <c r="B87" s="151" t="s">
        <v>66</v>
      </c>
      <c r="C87" s="153"/>
      <c r="D87" s="151"/>
      <c r="E87" s="154">
        <v>0</v>
      </c>
      <c r="F87" s="154">
        <f>F79</f>
        <v>215900</v>
      </c>
      <c r="G87" s="154">
        <v>0</v>
      </c>
      <c r="H87" s="154">
        <f>H79</f>
        <v>52915</v>
      </c>
      <c r="I87" s="155">
        <f>F87+H87</f>
        <v>268815</v>
      </c>
      <c r="J87" s="6"/>
    </row>
    <row r="88" spans="1:12" x14ac:dyDescent="0.5">
      <c r="A88" s="9"/>
      <c r="B88" s="185" t="s">
        <v>108</v>
      </c>
      <c r="C88" s="186">
        <v>436</v>
      </c>
      <c r="D88" s="187" t="s">
        <v>11</v>
      </c>
      <c r="E88" s="8">
        <v>40</v>
      </c>
      <c r="F88" s="8">
        <f t="shared" ref="F88" si="47">E88*C88</f>
        <v>17440</v>
      </c>
      <c r="G88" s="8">
        <v>25</v>
      </c>
      <c r="H88" s="8">
        <f t="shared" ref="H88" si="48">G88*C88</f>
        <v>10900</v>
      </c>
      <c r="I88" s="8">
        <f t="shared" ref="I88" si="49">H88+F88</f>
        <v>28340</v>
      </c>
      <c r="J88" s="16"/>
    </row>
    <row r="89" spans="1:12" x14ac:dyDescent="0.5">
      <c r="A89" s="183"/>
      <c r="B89" s="182"/>
      <c r="C89" s="170"/>
      <c r="D89" s="183"/>
      <c r="E89" s="184"/>
      <c r="F89" s="184"/>
      <c r="G89" s="184"/>
      <c r="H89" s="184"/>
      <c r="I89" s="184"/>
      <c r="J89" s="198"/>
    </row>
    <row r="90" spans="1:12" x14ac:dyDescent="0.5">
      <c r="A90" s="9"/>
      <c r="B90" s="152"/>
      <c r="C90" s="21"/>
      <c r="D90" s="9"/>
      <c r="E90" s="8"/>
      <c r="F90" s="8"/>
      <c r="G90" s="8"/>
      <c r="H90" s="8"/>
      <c r="I90" s="8"/>
      <c r="J90" s="7"/>
    </row>
    <row r="91" spans="1:12" x14ac:dyDescent="0.5">
      <c r="A91" s="9"/>
      <c r="B91" s="172"/>
      <c r="C91" s="173"/>
      <c r="D91" s="174"/>
      <c r="E91" s="8"/>
      <c r="F91" s="8"/>
      <c r="G91" s="8"/>
      <c r="H91" s="8"/>
      <c r="I91" s="8"/>
      <c r="J91" s="16"/>
    </row>
    <row r="92" spans="1:12" x14ac:dyDescent="0.5">
      <c r="A92" s="12"/>
      <c r="B92" s="3" t="str">
        <f>"รวมค่าวัสดุและค่าแรงงาน " &amp;B88</f>
        <v>รวมค่าวัสดุและค่าแรงงาน     - งานทาสีน้ำมัน</v>
      </c>
      <c r="C92" s="12"/>
      <c r="D92" s="12"/>
      <c r="E92" s="13"/>
      <c r="F92" s="14">
        <f>SUM(F87:F91)</f>
        <v>233340</v>
      </c>
      <c r="G92" s="13"/>
      <c r="H92" s="14">
        <f>SUM(H87:H91)</f>
        <v>63815</v>
      </c>
      <c r="I92" s="14">
        <f>F92+H92</f>
        <v>297155</v>
      </c>
      <c r="J92" s="15"/>
      <c r="L92" s="224">
        <f>SUM(I87:I91)</f>
        <v>297155</v>
      </c>
    </row>
    <row r="93" spans="1:12" x14ac:dyDescent="0.5">
      <c r="A93" s="98">
        <v>3</v>
      </c>
      <c r="B93" s="96" t="s">
        <v>83</v>
      </c>
      <c r="C93" s="21"/>
      <c r="D93" s="9"/>
      <c r="E93" s="8">
        <v>0</v>
      </c>
      <c r="F93" s="8">
        <f t="shared" ref="F93" si="50">E93*C93</f>
        <v>0</v>
      </c>
      <c r="G93" s="8">
        <v>0</v>
      </c>
      <c r="H93" s="8">
        <f t="shared" ref="H93" si="51">G93*C93</f>
        <v>0</v>
      </c>
      <c r="I93" s="8">
        <f t="shared" ref="I93" si="52">H93+F93</f>
        <v>0</v>
      </c>
      <c r="J93" s="175"/>
    </row>
    <row r="94" spans="1:12" x14ac:dyDescent="0.5">
      <c r="A94" s="9"/>
      <c r="B94" s="176" t="s">
        <v>84</v>
      </c>
      <c r="C94" s="177">
        <v>36</v>
      </c>
      <c r="D94" s="178" t="s">
        <v>58</v>
      </c>
      <c r="E94" s="179">
        <v>1024</v>
      </c>
      <c r="F94" s="179">
        <f t="shared" ref="F94:F95" si="53">E94*C94</f>
        <v>36864</v>
      </c>
      <c r="G94" s="179">
        <v>450</v>
      </c>
      <c r="H94" s="179">
        <f t="shared" ref="H94:H95" si="54">G94*C94</f>
        <v>16200</v>
      </c>
      <c r="I94" s="179">
        <f t="shared" ref="I94:I95" si="55">H94+F94</f>
        <v>53064</v>
      </c>
      <c r="J94" s="16"/>
    </row>
    <row r="95" spans="1:12" x14ac:dyDescent="0.5">
      <c r="A95" s="9"/>
      <c r="B95" s="176" t="s">
        <v>121</v>
      </c>
      <c r="C95" s="177"/>
      <c r="D95" s="178"/>
      <c r="E95" s="179">
        <v>0</v>
      </c>
      <c r="F95" s="179">
        <f t="shared" si="53"/>
        <v>0</v>
      </c>
      <c r="G95" s="179">
        <v>0</v>
      </c>
      <c r="H95" s="179">
        <f t="shared" si="54"/>
        <v>0</v>
      </c>
      <c r="I95" s="179">
        <f t="shared" si="55"/>
        <v>0</v>
      </c>
      <c r="J95" s="16"/>
    </row>
    <row r="96" spans="1:12" x14ac:dyDescent="0.5">
      <c r="A96" s="9"/>
      <c r="B96" s="176" t="s">
        <v>122</v>
      </c>
      <c r="C96" s="177"/>
      <c r="D96" s="178"/>
      <c r="E96" s="179"/>
      <c r="F96" s="179"/>
      <c r="G96" s="179"/>
      <c r="H96" s="179"/>
      <c r="I96" s="179"/>
      <c r="J96" s="16"/>
    </row>
    <row r="97" spans="1:12" x14ac:dyDescent="0.5">
      <c r="A97" s="9"/>
      <c r="B97" s="176"/>
      <c r="C97" s="177"/>
      <c r="D97" s="178"/>
      <c r="E97" s="179"/>
      <c r="F97" s="179"/>
      <c r="G97" s="179"/>
      <c r="H97" s="179"/>
      <c r="I97" s="179"/>
      <c r="J97" s="16"/>
    </row>
    <row r="98" spans="1:12" x14ac:dyDescent="0.5">
      <c r="A98" s="9"/>
      <c r="B98" s="176"/>
      <c r="C98" s="177"/>
      <c r="D98" s="178"/>
      <c r="E98" s="179"/>
      <c r="F98" s="179"/>
      <c r="G98" s="179"/>
      <c r="H98" s="179"/>
      <c r="I98" s="179"/>
      <c r="J98" s="16"/>
    </row>
    <row r="99" spans="1:12" x14ac:dyDescent="0.5">
      <c r="A99" s="12"/>
      <c r="B99" s="3" t="str">
        <f>"รวมค่าวัสดุและค่าแรงงาน " &amp;B93</f>
        <v>รวมค่าวัสดุและค่าแรงงาน งานระบบไฟฟ้า</v>
      </c>
      <c r="C99" s="12"/>
      <c r="D99" s="12"/>
      <c r="E99" s="13"/>
      <c r="F99" s="14">
        <f>SUM(F93:F98)</f>
        <v>36864</v>
      </c>
      <c r="G99" s="13"/>
      <c r="H99" s="14">
        <f>SUM(H93:H98)</f>
        <v>16200</v>
      </c>
      <c r="I99" s="14">
        <f>F99+H99</f>
        <v>53064</v>
      </c>
      <c r="J99" s="16"/>
      <c r="L99" s="224">
        <f>SUM(I94:I98)</f>
        <v>53064</v>
      </c>
    </row>
    <row r="100" spans="1:12" x14ac:dyDescent="0.5">
      <c r="A100" s="98">
        <v>4</v>
      </c>
      <c r="B100" s="96" t="s">
        <v>115</v>
      </c>
      <c r="C100" s="21"/>
      <c r="D100" s="9"/>
      <c r="E100" s="8">
        <v>0</v>
      </c>
      <c r="F100" s="8">
        <f t="shared" ref="F100" si="56">E100*C100</f>
        <v>0</v>
      </c>
      <c r="G100" s="8">
        <v>0</v>
      </c>
      <c r="H100" s="8">
        <f t="shared" ref="H100" si="57">G100*C100</f>
        <v>0</v>
      </c>
      <c r="I100" s="8">
        <f t="shared" ref="I100" si="58">H100+F100</f>
        <v>0</v>
      </c>
      <c r="J100" s="7"/>
    </row>
    <row r="101" spans="1:12" x14ac:dyDescent="0.5">
      <c r="A101" s="9"/>
      <c r="B101" s="176"/>
      <c r="C101" s="177"/>
      <c r="D101" s="178"/>
      <c r="E101" s="179"/>
      <c r="F101" s="179"/>
      <c r="G101" s="179"/>
      <c r="H101" s="179"/>
      <c r="I101" s="179"/>
      <c r="J101" s="7"/>
    </row>
    <row r="102" spans="1:12" x14ac:dyDescent="0.5">
      <c r="A102" s="9"/>
      <c r="B102" s="176"/>
      <c r="C102" s="177"/>
      <c r="D102" s="178"/>
      <c r="E102" s="179"/>
      <c r="F102" s="179"/>
      <c r="G102" s="179"/>
      <c r="H102" s="179"/>
      <c r="I102" s="179"/>
      <c r="J102" s="7"/>
    </row>
    <row r="103" spans="1:12" x14ac:dyDescent="0.5">
      <c r="A103" s="9"/>
      <c r="B103" s="176"/>
      <c r="C103" s="177"/>
      <c r="D103" s="178"/>
      <c r="E103" s="179"/>
      <c r="F103" s="179"/>
      <c r="G103" s="179"/>
      <c r="H103" s="179"/>
      <c r="I103" s="179"/>
      <c r="J103" s="7"/>
    </row>
    <row r="104" spans="1:12" x14ac:dyDescent="0.5">
      <c r="A104" s="200"/>
      <c r="B104" s="201"/>
      <c r="C104" s="202"/>
      <c r="D104" s="203"/>
      <c r="E104" s="204"/>
      <c r="F104" s="204"/>
      <c r="G104" s="204"/>
      <c r="H104" s="204"/>
      <c r="I104" s="204"/>
      <c r="J104" s="205"/>
    </row>
    <row r="105" spans="1:12" x14ac:dyDescent="0.5">
      <c r="A105" s="12"/>
      <c r="B105" s="3" t="str">
        <f>"รวมค่าวัสดุและค่าแรงงาน " &amp;B100</f>
        <v>รวมค่าวัสดุและค่าแรงงาน งานอื่นๆ</v>
      </c>
      <c r="C105" s="12"/>
      <c r="D105" s="12"/>
      <c r="E105" s="13"/>
      <c r="F105" s="14">
        <f>SUM(F100:F104)</f>
        <v>0</v>
      </c>
      <c r="G105" s="13"/>
      <c r="H105" s="14">
        <f>SUM(H100:H104)</f>
        <v>0</v>
      </c>
      <c r="I105" s="14">
        <f>SUM(I100:I104)</f>
        <v>0</v>
      </c>
      <c r="J105" s="206"/>
      <c r="L105" s="224">
        <f>SUM(I100:I104)</f>
        <v>0</v>
      </c>
    </row>
    <row r="106" spans="1:12" x14ac:dyDescent="0.5">
      <c r="A106" s="12"/>
      <c r="B106" s="180" t="str">
        <f>"รวมค่าวัสดุและค่าแรงงาน " &amp;B33</f>
        <v>รวมค่าวัสดุและค่าแรงงาน งานก่อสร้างอาคารจอดรถยนต์ รูปแบบที่ (1) ต่อ 1 หลัง</v>
      </c>
      <c r="C106" s="12"/>
      <c r="D106" s="12"/>
      <c r="E106" s="13"/>
      <c r="F106" s="14">
        <f>F105+F99+F92+F73</f>
        <v>936589.576</v>
      </c>
      <c r="G106" s="13"/>
      <c r="H106" s="14">
        <f>H105+H99+H92+H73</f>
        <v>324740.90000000002</v>
      </c>
      <c r="I106" s="14">
        <f>F106+H106</f>
        <v>1261330.476</v>
      </c>
      <c r="J106" s="15"/>
      <c r="L106" s="224">
        <f>SUM(L6:L105)</f>
        <v>3208275.7119999998</v>
      </c>
    </row>
    <row r="109" spans="1:12" x14ac:dyDescent="0.5">
      <c r="A109" s="4" t="str">
        <f>A82</f>
        <v>รายการค่างานราคากลางงานก่อสร้าง    โครงการก่อสร้างพระบรมราชานุสาวรีย์ รัชกาลที่ 5</v>
      </c>
      <c r="B109" s="4"/>
      <c r="C109" s="1"/>
      <c r="D109" s="1"/>
      <c r="E109" s="1"/>
      <c r="F109" s="1"/>
      <c r="G109" s="1"/>
      <c r="H109" s="1"/>
      <c r="I109" s="2"/>
      <c r="J109" s="1"/>
    </row>
    <row r="110" spans="1:12" x14ac:dyDescent="0.5">
      <c r="A110" s="4" t="str">
        <f>A83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10" s="4"/>
      <c r="C110" s="1"/>
      <c r="D110" s="1"/>
      <c r="E110" s="1"/>
      <c r="F110" s="1" t="str">
        <f>F2</f>
        <v>คำนวณราคากลาง เมื่อวันที่  24 เดือน มกราคม  พ.ศ. 2565</v>
      </c>
      <c r="G110" s="1"/>
      <c r="H110" s="1"/>
      <c r="I110" s="2"/>
      <c r="J110" s="1" t="s">
        <v>5</v>
      </c>
    </row>
    <row r="111" spans="1:12" x14ac:dyDescent="0.5">
      <c r="A111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11" s="4"/>
      <c r="C111" s="1"/>
      <c r="D111" s="1"/>
      <c r="E111" s="1"/>
      <c r="F111" s="1"/>
      <c r="G111" s="1"/>
      <c r="H111" s="1"/>
      <c r="I111" s="157" t="s">
        <v>69</v>
      </c>
      <c r="J111" s="158" t="str">
        <f>IF(ROW()-26&lt;0,1,1+ROUND((ROW()/26),0))&amp;" / "&amp;$M$1</f>
        <v>5 / 5</v>
      </c>
    </row>
    <row r="112" spans="1:12" ht="21.75" customHeight="1" x14ac:dyDescent="0.5">
      <c r="A112" s="414" t="s">
        <v>6</v>
      </c>
      <c r="B112" s="414" t="s">
        <v>0</v>
      </c>
      <c r="C112" s="414" t="s">
        <v>1</v>
      </c>
      <c r="D112" s="414" t="s">
        <v>2</v>
      </c>
      <c r="E112" s="416" t="s">
        <v>7</v>
      </c>
      <c r="F112" s="417"/>
      <c r="G112" s="416" t="s">
        <v>8</v>
      </c>
      <c r="H112" s="417"/>
      <c r="I112" s="418" t="s">
        <v>9</v>
      </c>
      <c r="J112" s="414" t="s">
        <v>4</v>
      </c>
    </row>
    <row r="113" spans="1:10" x14ac:dyDescent="0.5">
      <c r="A113" s="415"/>
      <c r="B113" s="415"/>
      <c r="C113" s="415"/>
      <c r="D113" s="415"/>
      <c r="E113" s="3" t="s">
        <v>10</v>
      </c>
      <c r="F113" s="3" t="s">
        <v>3</v>
      </c>
      <c r="G113" s="3" t="s">
        <v>10</v>
      </c>
      <c r="H113" s="3" t="s">
        <v>3</v>
      </c>
      <c r="I113" s="419"/>
      <c r="J113" s="415"/>
    </row>
    <row r="114" spans="1:10" x14ac:dyDescent="0.5">
      <c r="A114" s="95" t="s">
        <v>56</v>
      </c>
      <c r="B114" s="6" t="s">
        <v>161</v>
      </c>
      <c r="C114" s="153"/>
      <c r="D114" s="151"/>
      <c r="E114" s="154"/>
      <c r="F114" s="154"/>
      <c r="G114" s="154"/>
      <c r="H114" s="154"/>
      <c r="I114" s="155"/>
      <c r="J114" s="6"/>
    </row>
    <row r="115" spans="1:10" x14ac:dyDescent="0.5">
      <c r="A115" s="98">
        <v>1</v>
      </c>
      <c r="B115" s="96" t="s">
        <v>63</v>
      </c>
      <c r="C115" s="21"/>
      <c r="D115" s="9"/>
      <c r="E115" s="8"/>
      <c r="F115" s="8"/>
      <c r="G115" s="8"/>
      <c r="H115" s="8"/>
      <c r="I115" s="8"/>
      <c r="J115" s="16"/>
    </row>
    <row r="116" spans="1:10" x14ac:dyDescent="0.5">
      <c r="A116" s="98"/>
      <c r="B116" s="152" t="s">
        <v>91</v>
      </c>
      <c r="C116" s="21">
        <v>16</v>
      </c>
      <c r="D116" s="9" t="s">
        <v>12</v>
      </c>
      <c r="E116" s="8">
        <v>0</v>
      </c>
      <c r="F116" s="8">
        <f t="shared" ref="F116:F128" si="59">E116*C116</f>
        <v>0</v>
      </c>
      <c r="G116" s="8">
        <v>150</v>
      </c>
      <c r="H116" s="8">
        <f t="shared" ref="H116:H132" si="60">G116*C116</f>
        <v>2400</v>
      </c>
      <c r="I116" s="8">
        <f t="shared" ref="I116:I132" si="61">H116+F116</f>
        <v>2400</v>
      </c>
      <c r="J116" s="16"/>
    </row>
    <row r="117" spans="1:10" x14ac:dyDescent="0.5">
      <c r="A117" s="9"/>
      <c r="B117" s="152" t="s">
        <v>98</v>
      </c>
      <c r="C117" s="21">
        <v>30</v>
      </c>
      <c r="D117" s="9" t="s">
        <v>12</v>
      </c>
      <c r="E117" s="8">
        <v>0</v>
      </c>
      <c r="F117" s="8">
        <f t="shared" si="59"/>
        <v>0</v>
      </c>
      <c r="G117" s="8">
        <v>99</v>
      </c>
      <c r="H117" s="8">
        <f t="shared" si="60"/>
        <v>2970</v>
      </c>
      <c r="I117" s="8">
        <f t="shared" si="61"/>
        <v>2970</v>
      </c>
      <c r="J117" s="16"/>
    </row>
    <row r="118" spans="1:10" x14ac:dyDescent="0.5">
      <c r="A118" s="9"/>
      <c r="B118" s="152" t="s">
        <v>99</v>
      </c>
      <c r="C118" s="21">
        <v>22</v>
      </c>
      <c r="D118" s="9" t="s">
        <v>12</v>
      </c>
      <c r="E118" s="8">
        <v>220</v>
      </c>
      <c r="F118" s="8">
        <f t="shared" si="59"/>
        <v>4840</v>
      </c>
      <c r="G118" s="8">
        <v>90</v>
      </c>
      <c r="H118" s="8">
        <f t="shared" si="60"/>
        <v>1980</v>
      </c>
      <c r="I118" s="8">
        <f t="shared" si="61"/>
        <v>6820</v>
      </c>
      <c r="J118" s="7"/>
    </row>
    <row r="119" spans="1:10" x14ac:dyDescent="0.5">
      <c r="A119" s="9"/>
      <c r="B119" s="152" t="s">
        <v>78</v>
      </c>
      <c r="C119" s="21">
        <v>2</v>
      </c>
      <c r="D119" s="9" t="s">
        <v>12</v>
      </c>
      <c r="E119" s="8">
        <v>220</v>
      </c>
      <c r="F119" s="8">
        <f t="shared" si="59"/>
        <v>440</v>
      </c>
      <c r="G119" s="8">
        <v>90</v>
      </c>
      <c r="H119" s="8">
        <f t="shared" si="60"/>
        <v>180</v>
      </c>
      <c r="I119" s="8">
        <f t="shared" si="61"/>
        <v>620</v>
      </c>
      <c r="J119" s="7"/>
    </row>
    <row r="120" spans="1:10" x14ac:dyDescent="0.5">
      <c r="A120" s="9"/>
      <c r="B120" s="152" t="s">
        <v>79</v>
      </c>
      <c r="C120" s="21">
        <v>1</v>
      </c>
      <c r="D120" s="9" t="s">
        <v>12</v>
      </c>
      <c r="E120" s="8">
        <v>1495.33</v>
      </c>
      <c r="F120" s="8">
        <f t="shared" si="59"/>
        <v>1495.33</v>
      </c>
      <c r="G120" s="8">
        <v>398</v>
      </c>
      <c r="H120" s="8">
        <f t="shared" si="60"/>
        <v>398</v>
      </c>
      <c r="I120" s="8">
        <f t="shared" si="61"/>
        <v>1893.33</v>
      </c>
      <c r="J120" s="16"/>
    </row>
    <row r="121" spans="1:10" x14ac:dyDescent="0.5">
      <c r="A121" s="9"/>
      <c r="B121" s="152" t="s">
        <v>128</v>
      </c>
      <c r="C121" s="21">
        <v>5</v>
      </c>
      <c r="D121" s="9" t="s">
        <v>12</v>
      </c>
      <c r="E121" s="8">
        <v>1523.36</v>
      </c>
      <c r="F121" s="8">
        <f t="shared" si="59"/>
        <v>7616.7999999999993</v>
      </c>
      <c r="G121" s="8">
        <v>391</v>
      </c>
      <c r="H121" s="8">
        <f t="shared" si="60"/>
        <v>1955</v>
      </c>
      <c r="I121" s="8">
        <f t="shared" si="61"/>
        <v>9571.7999999999993</v>
      </c>
      <c r="J121" s="16"/>
    </row>
    <row r="122" spans="1:10" x14ac:dyDescent="0.5">
      <c r="A122" s="9"/>
      <c r="B122" s="152" t="s">
        <v>80</v>
      </c>
      <c r="C122" s="21"/>
      <c r="D122" s="9"/>
      <c r="E122" s="8">
        <v>0</v>
      </c>
      <c r="F122" s="8">
        <f t="shared" si="59"/>
        <v>0</v>
      </c>
      <c r="G122" s="8">
        <v>0</v>
      </c>
      <c r="H122" s="8">
        <f t="shared" si="60"/>
        <v>0</v>
      </c>
      <c r="I122" s="8">
        <f t="shared" si="61"/>
        <v>0</v>
      </c>
      <c r="J122" s="16"/>
    </row>
    <row r="123" spans="1:10" x14ac:dyDescent="0.5">
      <c r="A123" s="9"/>
      <c r="B123" s="164" t="s">
        <v>94</v>
      </c>
      <c r="C123" s="21">
        <v>41</v>
      </c>
      <c r="D123" s="9" t="s">
        <v>81</v>
      </c>
      <c r="E123" s="162">
        <v>26.24</v>
      </c>
      <c r="F123" s="8">
        <f t="shared" si="59"/>
        <v>1075.8399999999999</v>
      </c>
      <c r="G123" s="8">
        <v>4.0999999999999996</v>
      </c>
      <c r="H123" s="8">
        <f t="shared" si="60"/>
        <v>168.1</v>
      </c>
      <c r="I123" s="8">
        <f t="shared" si="61"/>
        <v>1243.9399999999998</v>
      </c>
      <c r="J123" s="16"/>
    </row>
    <row r="124" spans="1:10" x14ac:dyDescent="0.5">
      <c r="A124" s="9"/>
      <c r="B124" s="164" t="s">
        <v>95</v>
      </c>
      <c r="C124" s="21">
        <v>223</v>
      </c>
      <c r="D124" s="9" t="s">
        <v>81</v>
      </c>
      <c r="E124" s="162">
        <v>24.57</v>
      </c>
      <c r="F124" s="8">
        <f t="shared" si="59"/>
        <v>5479.11</v>
      </c>
      <c r="G124" s="8">
        <v>3.3</v>
      </c>
      <c r="H124" s="8">
        <f t="shared" si="60"/>
        <v>735.9</v>
      </c>
      <c r="I124" s="8">
        <f t="shared" si="61"/>
        <v>6215.0099999999993</v>
      </c>
      <c r="J124" s="16"/>
    </row>
    <row r="125" spans="1:10" x14ac:dyDescent="0.5">
      <c r="A125" s="9"/>
      <c r="B125" s="164" t="s">
        <v>96</v>
      </c>
      <c r="C125" s="21">
        <v>0</v>
      </c>
      <c r="D125" s="9" t="s">
        <v>81</v>
      </c>
      <c r="E125" s="162">
        <v>24.12</v>
      </c>
      <c r="F125" s="8">
        <f t="shared" si="59"/>
        <v>0</v>
      </c>
      <c r="G125" s="8">
        <v>3.3</v>
      </c>
      <c r="H125" s="8">
        <f t="shared" si="60"/>
        <v>0</v>
      </c>
      <c r="I125" s="8">
        <f t="shared" si="61"/>
        <v>0</v>
      </c>
      <c r="J125" s="16"/>
    </row>
    <row r="126" spans="1:10" x14ac:dyDescent="0.5">
      <c r="A126" s="9"/>
      <c r="B126" s="164" t="s">
        <v>97</v>
      </c>
      <c r="C126" s="21">
        <v>319</v>
      </c>
      <c r="D126" s="9" t="s">
        <v>81</v>
      </c>
      <c r="E126" s="162">
        <v>24.41</v>
      </c>
      <c r="F126" s="8">
        <f t="shared" si="59"/>
        <v>7786.79</v>
      </c>
      <c r="G126" s="8">
        <v>3.3</v>
      </c>
      <c r="H126" s="8">
        <f t="shared" si="60"/>
        <v>1052.7</v>
      </c>
      <c r="I126" s="8">
        <f t="shared" si="61"/>
        <v>8839.49</v>
      </c>
      <c r="J126" s="16"/>
    </row>
    <row r="127" spans="1:10" x14ac:dyDescent="0.5">
      <c r="A127" s="9"/>
      <c r="B127" s="188" t="s">
        <v>123</v>
      </c>
      <c r="C127" s="21">
        <v>17.5</v>
      </c>
      <c r="D127" s="9" t="s">
        <v>81</v>
      </c>
      <c r="E127" s="162">
        <v>31.05</v>
      </c>
      <c r="F127" s="8">
        <f t="shared" si="59"/>
        <v>543.375</v>
      </c>
      <c r="G127" s="8">
        <v>0</v>
      </c>
      <c r="H127" s="8">
        <f t="shared" si="60"/>
        <v>0</v>
      </c>
      <c r="I127" s="8">
        <f t="shared" si="61"/>
        <v>543.375</v>
      </c>
      <c r="J127" s="7"/>
    </row>
    <row r="128" spans="1:10" x14ac:dyDescent="0.5">
      <c r="A128" s="9"/>
      <c r="B128" s="188" t="s">
        <v>124</v>
      </c>
      <c r="C128" s="21">
        <f>+C130*0.6</f>
        <v>24.3</v>
      </c>
      <c r="D128" s="9" t="s">
        <v>11</v>
      </c>
      <c r="E128" s="162">
        <v>250</v>
      </c>
      <c r="F128" s="8">
        <f t="shared" si="59"/>
        <v>6075</v>
      </c>
      <c r="G128" s="8">
        <v>0</v>
      </c>
      <c r="H128" s="8">
        <f t="shared" si="60"/>
        <v>0</v>
      </c>
      <c r="I128" s="8">
        <f t="shared" si="61"/>
        <v>6075</v>
      </c>
      <c r="J128" s="7"/>
    </row>
    <row r="129" spans="1:10" x14ac:dyDescent="0.5">
      <c r="A129" s="9"/>
      <c r="B129" s="164" t="s">
        <v>125</v>
      </c>
      <c r="C129" s="165">
        <f>+C128*0.3</f>
        <v>7.29</v>
      </c>
      <c r="D129" s="166" t="s">
        <v>44</v>
      </c>
      <c r="E129" s="167">
        <v>250</v>
      </c>
      <c r="F129" s="168">
        <f t="shared" ref="F129" si="62">ROUND(C129*E129,0)</f>
        <v>1823</v>
      </c>
      <c r="G129" s="8">
        <v>0</v>
      </c>
      <c r="H129" s="8">
        <f t="shared" si="60"/>
        <v>0</v>
      </c>
      <c r="I129" s="8">
        <f t="shared" si="61"/>
        <v>1823</v>
      </c>
      <c r="J129" s="7"/>
    </row>
    <row r="130" spans="1:10" x14ac:dyDescent="0.5">
      <c r="A130" s="9"/>
      <c r="B130" s="188" t="s">
        <v>126</v>
      </c>
      <c r="C130" s="21">
        <v>40.5</v>
      </c>
      <c r="D130" s="9" t="s">
        <v>11</v>
      </c>
      <c r="E130" s="162">
        <v>0</v>
      </c>
      <c r="F130" s="8">
        <f t="shared" ref="F130:F132" si="63">E130*C130</f>
        <v>0</v>
      </c>
      <c r="G130" s="8">
        <v>133</v>
      </c>
      <c r="H130" s="8">
        <f t="shared" si="60"/>
        <v>5386.5</v>
      </c>
      <c r="I130" s="8">
        <f t="shared" si="61"/>
        <v>5386.5</v>
      </c>
      <c r="J130" s="7"/>
    </row>
    <row r="131" spans="1:10" x14ac:dyDescent="0.5">
      <c r="A131" s="9"/>
      <c r="B131" s="188" t="s">
        <v>127</v>
      </c>
      <c r="C131" s="21">
        <f>+C130*0.25</f>
        <v>10.125</v>
      </c>
      <c r="D131" s="9" t="s">
        <v>81</v>
      </c>
      <c r="E131" s="162">
        <v>35.590000000000003</v>
      </c>
      <c r="F131" s="8">
        <f t="shared" si="63"/>
        <v>360.34875000000005</v>
      </c>
      <c r="G131" s="8">
        <v>0</v>
      </c>
      <c r="H131" s="8">
        <f t="shared" si="60"/>
        <v>0</v>
      </c>
      <c r="I131" s="8">
        <f t="shared" si="61"/>
        <v>360.34875000000005</v>
      </c>
      <c r="J131" s="7"/>
    </row>
    <row r="132" spans="1:10" x14ac:dyDescent="0.5">
      <c r="A132" s="18"/>
      <c r="B132" s="10"/>
      <c r="C132" s="22"/>
      <c r="D132" s="18"/>
      <c r="E132" s="11">
        <v>0</v>
      </c>
      <c r="F132" s="11">
        <f t="shared" si="63"/>
        <v>0</v>
      </c>
      <c r="G132" s="11">
        <v>0</v>
      </c>
      <c r="H132" s="11">
        <f t="shared" si="60"/>
        <v>0</v>
      </c>
      <c r="I132" s="11">
        <f t="shared" si="61"/>
        <v>0</v>
      </c>
      <c r="J132" s="10"/>
    </row>
    <row r="133" spans="1:10" x14ac:dyDescent="0.5">
      <c r="A133" s="12"/>
      <c r="B133" s="3" t="str">
        <f>"ยอดยกไป "</f>
        <v xml:space="preserve">ยอดยกไป </v>
      </c>
      <c r="C133" s="12"/>
      <c r="D133" s="12"/>
      <c r="E133" s="13"/>
      <c r="F133" s="14">
        <f>SUM(F114:F132)</f>
        <v>37535.593749999993</v>
      </c>
      <c r="G133" s="13"/>
      <c r="H133" s="14">
        <f>SUM(H114:H132)</f>
        <v>17226.2</v>
      </c>
      <c r="I133" s="14">
        <f>F133+H133</f>
        <v>54761.793749999997</v>
      </c>
      <c r="J133" s="15"/>
    </row>
    <row r="136" spans="1:10" x14ac:dyDescent="0.5">
      <c r="A136" s="4" t="str">
        <f>A109</f>
        <v>รายการค่างานราคากลางงานก่อสร้าง    โครงการก่อสร้างพระบรมราชานุสาวรีย์ รัชกาลที่ 5</v>
      </c>
      <c r="B136" s="4"/>
      <c r="C136" s="1"/>
      <c r="D136" s="1"/>
      <c r="E136" s="1"/>
      <c r="F136" s="1"/>
      <c r="G136" s="1"/>
      <c r="H136" s="1"/>
      <c r="I136" s="2"/>
      <c r="J136" s="1"/>
    </row>
    <row r="137" spans="1:10" x14ac:dyDescent="0.5">
      <c r="A137" s="4" t="str">
        <f>A110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37" s="4"/>
      <c r="C137" s="1"/>
      <c r="D137" s="1"/>
      <c r="E137" s="1"/>
      <c r="F137" s="1" t="str">
        <f>F110</f>
        <v>คำนวณราคากลาง เมื่อวันที่  24 เดือน มกราคม  พ.ศ. 2565</v>
      </c>
      <c r="G137" s="1"/>
      <c r="H137" s="1"/>
      <c r="I137" s="2"/>
      <c r="J137" s="1" t="s">
        <v>5</v>
      </c>
    </row>
    <row r="138" spans="1:10" x14ac:dyDescent="0.5">
      <c r="A138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38" s="4"/>
      <c r="C138" s="1"/>
      <c r="D138" s="1"/>
      <c r="E138" s="1"/>
      <c r="F138" s="1"/>
      <c r="G138" s="1"/>
      <c r="H138" s="1"/>
      <c r="I138" s="157" t="s">
        <v>69</v>
      </c>
      <c r="J138" s="158" t="str">
        <f>IF(ROW()-26&lt;0,1,1+ROUND((ROW()/26),0))&amp;" / "&amp;$M$1</f>
        <v>6 / 5</v>
      </c>
    </row>
    <row r="139" spans="1:10" ht="21.75" customHeight="1" x14ac:dyDescent="0.5">
      <c r="A139" s="414" t="s">
        <v>6</v>
      </c>
      <c r="B139" s="414" t="s">
        <v>0</v>
      </c>
      <c r="C139" s="414" t="s">
        <v>1</v>
      </c>
      <c r="D139" s="414" t="s">
        <v>2</v>
      </c>
      <c r="E139" s="416" t="s">
        <v>7</v>
      </c>
      <c r="F139" s="417"/>
      <c r="G139" s="416" t="s">
        <v>8</v>
      </c>
      <c r="H139" s="417"/>
      <c r="I139" s="418" t="s">
        <v>9</v>
      </c>
      <c r="J139" s="414" t="s">
        <v>4</v>
      </c>
    </row>
    <row r="140" spans="1:10" x14ac:dyDescent="0.5">
      <c r="A140" s="415"/>
      <c r="B140" s="415"/>
      <c r="C140" s="415"/>
      <c r="D140" s="415"/>
      <c r="E140" s="3" t="s">
        <v>10</v>
      </c>
      <c r="F140" s="3" t="s">
        <v>3</v>
      </c>
      <c r="G140" s="3" t="s">
        <v>10</v>
      </c>
      <c r="H140" s="3" t="s">
        <v>3</v>
      </c>
      <c r="I140" s="419"/>
      <c r="J140" s="415"/>
    </row>
    <row r="141" spans="1:10" x14ac:dyDescent="0.5">
      <c r="A141" s="95"/>
      <c r="B141" s="151" t="s">
        <v>66</v>
      </c>
      <c r="C141" s="153"/>
      <c r="D141" s="151"/>
      <c r="E141" s="154">
        <v>0</v>
      </c>
      <c r="F141" s="154">
        <f>F133</f>
        <v>37535.593749999993</v>
      </c>
      <c r="G141" s="154">
        <v>0</v>
      </c>
      <c r="H141" s="154">
        <f>H133</f>
        <v>17226.2</v>
      </c>
      <c r="I141" s="155">
        <f>F141+H141</f>
        <v>54761.793749999997</v>
      </c>
      <c r="J141" s="6"/>
    </row>
    <row r="142" spans="1:10" x14ac:dyDescent="0.5">
      <c r="A142" s="98">
        <v>1</v>
      </c>
      <c r="B142" s="96" t="s">
        <v>82</v>
      </c>
      <c r="C142" s="21"/>
      <c r="D142" s="9"/>
      <c r="E142" s="8">
        <v>0</v>
      </c>
      <c r="F142" s="8">
        <f t="shared" ref="F142:F150" si="64">E142*C142</f>
        <v>0</v>
      </c>
      <c r="G142" s="8">
        <v>0</v>
      </c>
      <c r="H142" s="8">
        <f t="shared" ref="H142:H151" si="65">G142*C142</f>
        <v>0</v>
      </c>
      <c r="I142" s="8">
        <f t="shared" ref="I142:I151" si="66">H142+F142</f>
        <v>0</v>
      </c>
      <c r="J142" s="16"/>
    </row>
    <row r="143" spans="1:10" x14ac:dyDescent="0.5">
      <c r="A143" s="9"/>
      <c r="B143" s="97" t="s">
        <v>92</v>
      </c>
      <c r="C143" s="21">
        <v>9086</v>
      </c>
      <c r="D143" s="9" t="s">
        <v>81</v>
      </c>
      <c r="E143" s="8">
        <v>28</v>
      </c>
      <c r="F143" s="8">
        <f t="shared" si="64"/>
        <v>254408</v>
      </c>
      <c r="G143" s="8">
        <v>0</v>
      </c>
      <c r="H143" s="8">
        <f t="shared" si="65"/>
        <v>0</v>
      </c>
      <c r="I143" s="8">
        <f t="shared" si="66"/>
        <v>254408</v>
      </c>
      <c r="J143" s="7"/>
    </row>
    <row r="144" spans="1:10" x14ac:dyDescent="0.5">
      <c r="A144" s="9"/>
      <c r="B144" s="97" t="s">
        <v>101</v>
      </c>
      <c r="C144" s="21">
        <v>3321</v>
      </c>
      <c r="D144" s="9" t="s">
        <v>81</v>
      </c>
      <c r="E144" s="8">
        <v>28</v>
      </c>
      <c r="F144" s="8">
        <f t="shared" si="64"/>
        <v>92988</v>
      </c>
      <c r="G144" s="8">
        <v>0</v>
      </c>
      <c r="H144" s="8">
        <f t="shared" si="65"/>
        <v>0</v>
      </c>
      <c r="I144" s="8">
        <f t="shared" si="66"/>
        <v>92988</v>
      </c>
      <c r="J144" s="16"/>
    </row>
    <row r="145" spans="1:10" x14ac:dyDescent="0.5">
      <c r="A145" s="9"/>
      <c r="B145" s="97" t="s">
        <v>105</v>
      </c>
      <c r="C145" s="21">
        <v>720</v>
      </c>
      <c r="D145" s="9" t="s">
        <v>81</v>
      </c>
      <c r="E145" s="8">
        <v>28</v>
      </c>
      <c r="F145" s="8">
        <f t="shared" si="64"/>
        <v>20160</v>
      </c>
      <c r="G145" s="8">
        <v>0</v>
      </c>
      <c r="H145" s="8">
        <f t="shared" si="65"/>
        <v>0</v>
      </c>
      <c r="I145" s="8">
        <f t="shared" si="66"/>
        <v>20160</v>
      </c>
      <c r="J145" s="16"/>
    </row>
    <row r="146" spans="1:10" x14ac:dyDescent="0.5">
      <c r="A146" s="9"/>
      <c r="B146" s="97" t="s">
        <v>102</v>
      </c>
      <c r="C146" s="21">
        <v>9</v>
      </c>
      <c r="D146" s="9" t="s">
        <v>73</v>
      </c>
      <c r="E146" s="8">
        <v>45</v>
      </c>
      <c r="F146" s="8">
        <f t="shared" si="64"/>
        <v>405</v>
      </c>
      <c r="G146" s="8">
        <v>0</v>
      </c>
      <c r="H146" s="8">
        <f t="shared" si="65"/>
        <v>0</v>
      </c>
      <c r="I146" s="8">
        <f t="shared" si="66"/>
        <v>405</v>
      </c>
      <c r="J146" s="16"/>
    </row>
    <row r="147" spans="1:10" ht="27.75" x14ac:dyDescent="0.5">
      <c r="A147" s="9"/>
      <c r="B147" s="97" t="s">
        <v>93</v>
      </c>
      <c r="C147" s="21">
        <v>144</v>
      </c>
      <c r="D147" s="9" t="s">
        <v>58</v>
      </c>
      <c r="E147" s="8">
        <v>51.4</v>
      </c>
      <c r="F147" s="8">
        <f t="shared" si="64"/>
        <v>7401.5999999999995</v>
      </c>
      <c r="G147" s="8">
        <v>0</v>
      </c>
      <c r="H147" s="8">
        <f t="shared" si="65"/>
        <v>0</v>
      </c>
      <c r="I147" s="8">
        <f t="shared" si="66"/>
        <v>7401.5999999999995</v>
      </c>
      <c r="J147" s="16"/>
    </row>
    <row r="148" spans="1:10" x14ac:dyDescent="0.5">
      <c r="A148" s="9"/>
      <c r="B148" s="97" t="s">
        <v>109</v>
      </c>
      <c r="C148" s="21">
        <v>1</v>
      </c>
      <c r="D148" s="9" t="s">
        <v>73</v>
      </c>
      <c r="E148" s="8">
        <v>45</v>
      </c>
      <c r="F148" s="8">
        <f t="shared" si="64"/>
        <v>45</v>
      </c>
      <c r="G148" s="8">
        <v>0</v>
      </c>
      <c r="H148" s="8">
        <f t="shared" si="65"/>
        <v>0</v>
      </c>
      <c r="I148" s="8">
        <f t="shared" si="66"/>
        <v>45</v>
      </c>
      <c r="J148" s="16"/>
    </row>
    <row r="149" spans="1:10" ht="27.75" x14ac:dyDescent="0.5">
      <c r="A149" s="9"/>
      <c r="B149" s="97" t="s">
        <v>119</v>
      </c>
      <c r="C149" s="21">
        <v>16</v>
      </c>
      <c r="D149" s="9" t="s">
        <v>58</v>
      </c>
      <c r="E149" s="8">
        <v>151.4</v>
      </c>
      <c r="F149" s="8">
        <f t="shared" si="64"/>
        <v>2422.4</v>
      </c>
      <c r="G149" s="8">
        <v>0</v>
      </c>
      <c r="H149" s="8">
        <f t="shared" si="65"/>
        <v>0</v>
      </c>
      <c r="I149" s="8">
        <f t="shared" si="66"/>
        <v>2422.4</v>
      </c>
      <c r="J149" s="16"/>
    </row>
    <row r="150" spans="1:10" ht="27.75" x14ac:dyDescent="0.5">
      <c r="A150" s="9"/>
      <c r="B150" s="97" t="s">
        <v>120</v>
      </c>
      <c r="C150" s="21">
        <v>11</v>
      </c>
      <c r="D150" s="9" t="s">
        <v>118</v>
      </c>
      <c r="E150" s="8">
        <v>151.4</v>
      </c>
      <c r="F150" s="8">
        <f t="shared" si="64"/>
        <v>1665.4</v>
      </c>
      <c r="G150" s="8">
        <v>0</v>
      </c>
      <c r="H150" s="8">
        <f t="shared" si="65"/>
        <v>0</v>
      </c>
      <c r="I150" s="8">
        <f t="shared" si="66"/>
        <v>1665.4</v>
      </c>
      <c r="J150" s="16"/>
    </row>
    <row r="151" spans="1:10" x14ac:dyDescent="0.5">
      <c r="A151" s="9"/>
      <c r="B151" s="169" t="s">
        <v>103</v>
      </c>
      <c r="C151" s="170">
        <f>+C143</f>
        <v>9086</v>
      </c>
      <c r="D151" s="171" t="s">
        <v>81</v>
      </c>
      <c r="E151" s="8">
        <v>-1</v>
      </c>
      <c r="F151" s="8">
        <f>E151*C151</f>
        <v>-9086</v>
      </c>
      <c r="G151" s="8">
        <v>10</v>
      </c>
      <c r="H151" s="8">
        <f t="shared" si="65"/>
        <v>90860</v>
      </c>
      <c r="I151" s="8">
        <f t="shared" si="66"/>
        <v>81774</v>
      </c>
      <c r="J151" s="16"/>
    </row>
    <row r="152" spans="1:10" x14ac:dyDescent="0.5">
      <c r="A152" s="9"/>
      <c r="B152" s="97" t="s">
        <v>88</v>
      </c>
      <c r="C152" s="170">
        <f>+C144+C145</f>
        <v>4041</v>
      </c>
      <c r="D152" s="171" t="s">
        <v>81</v>
      </c>
      <c r="E152" s="8">
        <v>0</v>
      </c>
      <c r="F152" s="8">
        <f>E152*C152</f>
        <v>0</v>
      </c>
      <c r="G152" s="8">
        <v>10</v>
      </c>
      <c r="H152" s="8">
        <f>G152*C152</f>
        <v>40410</v>
      </c>
      <c r="I152" s="8">
        <f>H152+F152</f>
        <v>40410</v>
      </c>
      <c r="J152" s="16"/>
    </row>
    <row r="153" spans="1:10" x14ac:dyDescent="0.5">
      <c r="A153" s="9"/>
      <c r="B153" s="172" t="s">
        <v>104</v>
      </c>
      <c r="C153" s="173">
        <v>336</v>
      </c>
      <c r="D153" s="174" t="s">
        <v>11</v>
      </c>
      <c r="E153" s="8">
        <v>40</v>
      </c>
      <c r="F153" s="8">
        <f t="shared" ref="F153" si="67">E153*C153</f>
        <v>13440</v>
      </c>
      <c r="G153" s="8">
        <v>25</v>
      </c>
      <c r="H153" s="8">
        <f t="shared" ref="H153" si="68">G153*C153</f>
        <v>8400</v>
      </c>
      <c r="I153" s="8">
        <f t="shared" ref="I153" si="69">H153+F153</f>
        <v>21840</v>
      </c>
      <c r="J153" s="16"/>
    </row>
    <row r="154" spans="1:10" x14ac:dyDescent="0.5">
      <c r="A154" s="12"/>
      <c r="B154" s="3" t="str">
        <f>"รวมค่าวัสดุและค่าแรงงาน "&amp;B115</f>
        <v>รวมค่าวัสดุและค่าแรงงาน งานวิศวกรรมโครงสร้าง</v>
      </c>
      <c r="C154" s="12"/>
      <c r="D154" s="12"/>
      <c r="E154" s="14"/>
      <c r="F154" s="14">
        <f t="shared" ref="F154" si="70">SUM(F141:F153)</f>
        <v>421384.99375000002</v>
      </c>
      <c r="G154" s="14"/>
      <c r="H154" s="14">
        <f t="shared" ref="H154" si="71">SUM(H141:H153)</f>
        <v>156896.20000000001</v>
      </c>
      <c r="I154" s="14">
        <f>SUM(I141:I153)</f>
        <v>578281.19375000009</v>
      </c>
      <c r="J154" s="15"/>
    </row>
    <row r="155" spans="1:10" x14ac:dyDescent="0.5">
      <c r="A155" s="189"/>
      <c r="B155" s="190"/>
      <c r="C155" s="191"/>
      <c r="D155" s="192"/>
      <c r="E155" s="193">
        <v>0</v>
      </c>
      <c r="F155" s="193">
        <v>0</v>
      </c>
      <c r="G155" s="193">
        <v>0</v>
      </c>
      <c r="H155" s="193">
        <v>0</v>
      </c>
      <c r="I155" s="194">
        <f>F155+H155</f>
        <v>0</v>
      </c>
      <c r="J155" s="195"/>
    </row>
    <row r="156" spans="1:10" x14ac:dyDescent="0.5">
      <c r="A156" s="95" t="s">
        <v>56</v>
      </c>
      <c r="B156" s="6" t="s">
        <v>110</v>
      </c>
      <c r="C156" s="153"/>
      <c r="D156" s="148"/>
      <c r="E156" s="196">
        <v>0</v>
      </c>
      <c r="F156" s="196">
        <v>0</v>
      </c>
      <c r="G156" s="196">
        <v>0</v>
      </c>
      <c r="H156" s="196">
        <v>0</v>
      </c>
      <c r="I156" s="197">
        <f>F156+H156</f>
        <v>0</v>
      </c>
      <c r="J156" s="7"/>
    </row>
    <row r="157" spans="1:10" x14ac:dyDescent="0.5">
      <c r="A157" s="98">
        <v>2</v>
      </c>
      <c r="B157" s="96" t="s">
        <v>65</v>
      </c>
      <c r="C157" s="21"/>
      <c r="D157" s="9"/>
      <c r="E157" s="8">
        <v>0</v>
      </c>
      <c r="F157" s="8">
        <f t="shared" ref="F157:F159" si="72">E157*C157</f>
        <v>0</v>
      </c>
      <c r="G157" s="8">
        <v>0</v>
      </c>
      <c r="H157" s="8">
        <f t="shared" ref="H157:H159" si="73">G157*C157</f>
        <v>0</v>
      </c>
      <c r="I157" s="8">
        <f t="shared" ref="I157:I159" si="74">H157+F157</f>
        <v>0</v>
      </c>
      <c r="J157" s="7"/>
    </row>
    <row r="158" spans="1:10" x14ac:dyDescent="0.5">
      <c r="A158" s="9"/>
      <c r="B158" s="152" t="s">
        <v>106</v>
      </c>
      <c r="C158" s="170">
        <v>382</v>
      </c>
      <c r="D158" s="9" t="s">
        <v>11</v>
      </c>
      <c r="E158" s="8">
        <v>280</v>
      </c>
      <c r="F158" s="8">
        <f t="shared" si="72"/>
        <v>106960</v>
      </c>
      <c r="G158" s="8">
        <v>70</v>
      </c>
      <c r="H158" s="8">
        <f t="shared" si="73"/>
        <v>26740</v>
      </c>
      <c r="I158" s="8">
        <f t="shared" si="74"/>
        <v>133700</v>
      </c>
      <c r="J158" s="7"/>
    </row>
    <row r="159" spans="1:10" x14ac:dyDescent="0.5">
      <c r="A159" s="9"/>
      <c r="B159" s="152" t="s">
        <v>107</v>
      </c>
      <c r="C159" s="21">
        <v>130</v>
      </c>
      <c r="D159" s="9" t="s">
        <v>86</v>
      </c>
      <c r="E159" s="8">
        <v>220</v>
      </c>
      <c r="F159" s="8">
        <f t="shared" si="72"/>
        <v>28600</v>
      </c>
      <c r="G159" s="8">
        <v>50</v>
      </c>
      <c r="H159" s="8">
        <f t="shared" si="73"/>
        <v>6500</v>
      </c>
      <c r="I159" s="8">
        <f t="shared" si="74"/>
        <v>35100</v>
      </c>
      <c r="J159" s="181"/>
    </row>
    <row r="160" spans="1:10" x14ac:dyDescent="0.5">
      <c r="A160" s="12"/>
      <c r="B160" s="3" t="str">
        <f>"ยอดยกไป "</f>
        <v xml:space="preserve">ยอดยกไป </v>
      </c>
      <c r="C160" s="12"/>
      <c r="D160" s="12"/>
      <c r="E160" s="13"/>
      <c r="F160" s="14">
        <f>SUM(F156:F159)</f>
        <v>135560</v>
      </c>
      <c r="G160" s="13"/>
      <c r="H160" s="14">
        <f>SUM(H156:H159)</f>
        <v>33240</v>
      </c>
      <c r="I160" s="14">
        <f>SUM(I156:I159)</f>
        <v>168800</v>
      </c>
      <c r="J160" s="15"/>
    </row>
    <row r="163" spans="1:10" x14ac:dyDescent="0.5">
      <c r="A163" s="4" t="str">
        <f>A136</f>
        <v>รายการค่างานราคากลางงานก่อสร้าง    โครงการก่อสร้างพระบรมราชานุสาวรีย์ รัชกาลที่ 5</v>
      </c>
      <c r="B163" s="4"/>
      <c r="C163" s="1"/>
      <c r="D163" s="1"/>
      <c r="E163" s="1"/>
      <c r="F163" s="1"/>
      <c r="G163" s="1"/>
      <c r="H163" s="1"/>
      <c r="I163" s="2"/>
      <c r="J163" s="1"/>
    </row>
    <row r="164" spans="1:10" x14ac:dyDescent="0.5">
      <c r="A164" s="4" t="str">
        <f>A137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64" s="4"/>
      <c r="C164" s="1"/>
      <c r="D164" s="1"/>
      <c r="E164" s="1"/>
      <c r="F164" s="1" t="str">
        <f>F110</f>
        <v>คำนวณราคากลาง เมื่อวันที่  24 เดือน มกราคม  พ.ศ. 2565</v>
      </c>
      <c r="G164" s="1"/>
      <c r="H164" s="1"/>
      <c r="I164" s="2"/>
      <c r="J164" s="1" t="s">
        <v>5</v>
      </c>
    </row>
    <row r="165" spans="1:10" x14ac:dyDescent="0.5">
      <c r="A165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65" s="4"/>
      <c r="C165" s="1"/>
      <c r="D165" s="1"/>
      <c r="E165" s="1"/>
      <c r="F165" s="1"/>
      <c r="G165" s="1"/>
      <c r="H165" s="1"/>
      <c r="I165" s="157" t="s">
        <v>69</v>
      </c>
      <c r="J165" s="158" t="str">
        <f>IF(ROW()-26&lt;0,1,1+ROUND((ROW()/26),0))&amp;" / "&amp;$M$1</f>
        <v>7 / 5</v>
      </c>
    </row>
    <row r="166" spans="1:10" ht="21.75" customHeight="1" x14ac:dyDescent="0.5">
      <c r="A166" s="414" t="s">
        <v>6</v>
      </c>
      <c r="B166" s="414" t="s">
        <v>0</v>
      </c>
      <c r="C166" s="414" t="s">
        <v>1</v>
      </c>
      <c r="D166" s="414" t="s">
        <v>2</v>
      </c>
      <c r="E166" s="416" t="s">
        <v>7</v>
      </c>
      <c r="F166" s="417"/>
      <c r="G166" s="416" t="s">
        <v>8</v>
      </c>
      <c r="H166" s="417"/>
      <c r="I166" s="418" t="s">
        <v>9</v>
      </c>
      <c r="J166" s="414" t="s">
        <v>4</v>
      </c>
    </row>
    <row r="167" spans="1:10" x14ac:dyDescent="0.5">
      <c r="A167" s="415"/>
      <c r="B167" s="415"/>
      <c r="C167" s="415"/>
      <c r="D167" s="415"/>
      <c r="E167" s="3" t="s">
        <v>10</v>
      </c>
      <c r="F167" s="3" t="s">
        <v>3</v>
      </c>
      <c r="G167" s="3" t="s">
        <v>10</v>
      </c>
      <c r="H167" s="3" t="s">
        <v>3</v>
      </c>
      <c r="I167" s="419"/>
      <c r="J167" s="415"/>
    </row>
    <row r="168" spans="1:10" x14ac:dyDescent="0.5">
      <c r="A168" s="95"/>
      <c r="B168" s="151" t="s">
        <v>66</v>
      </c>
      <c r="C168" s="153"/>
      <c r="D168" s="151"/>
      <c r="E168" s="154">
        <v>0</v>
      </c>
      <c r="F168" s="154">
        <f>F160</f>
        <v>135560</v>
      </c>
      <c r="G168" s="154">
        <v>0</v>
      </c>
      <c r="H168" s="154">
        <f>H160</f>
        <v>33240</v>
      </c>
      <c r="I168" s="155">
        <f>F168+H168</f>
        <v>168800</v>
      </c>
      <c r="J168" s="6"/>
    </row>
    <row r="169" spans="1:10" x14ac:dyDescent="0.5">
      <c r="A169" s="9"/>
      <c r="B169" s="185" t="s">
        <v>108</v>
      </c>
      <c r="C169" s="186">
        <v>336</v>
      </c>
      <c r="D169" s="187" t="s">
        <v>11</v>
      </c>
      <c r="E169" s="8">
        <v>40</v>
      </c>
      <c r="F169" s="8">
        <f t="shared" ref="F169" si="75">E169*C169</f>
        <v>13440</v>
      </c>
      <c r="G169" s="8">
        <v>25</v>
      </c>
      <c r="H169" s="8">
        <f t="shared" ref="H169" si="76">G169*C169</f>
        <v>8400</v>
      </c>
      <c r="I169" s="8">
        <f t="shared" ref="I169" si="77">H169+F169</f>
        <v>21840</v>
      </c>
      <c r="J169" s="16"/>
    </row>
    <row r="170" spans="1:10" x14ac:dyDescent="0.5">
      <c r="A170" s="183"/>
      <c r="B170" s="182"/>
      <c r="C170" s="170"/>
      <c r="D170" s="183"/>
      <c r="E170" s="184"/>
      <c r="F170" s="184"/>
      <c r="G170" s="184"/>
      <c r="H170" s="184"/>
      <c r="I170" s="184"/>
      <c r="J170" s="198"/>
    </row>
    <row r="171" spans="1:10" x14ac:dyDescent="0.5">
      <c r="A171" s="9"/>
      <c r="B171" s="152"/>
      <c r="C171" s="21"/>
      <c r="D171" s="9"/>
      <c r="E171" s="8"/>
      <c r="F171" s="8"/>
      <c r="G171" s="8"/>
      <c r="H171" s="8"/>
      <c r="I171" s="8"/>
      <c r="J171" s="7"/>
    </row>
    <row r="172" spans="1:10" x14ac:dyDescent="0.5">
      <c r="A172" s="9"/>
      <c r="B172" s="172"/>
      <c r="C172" s="173"/>
      <c r="D172" s="174"/>
      <c r="E172" s="8"/>
      <c r="F172" s="8"/>
      <c r="G172" s="8"/>
      <c r="H172" s="8"/>
      <c r="I172" s="8"/>
      <c r="J172" s="16"/>
    </row>
    <row r="173" spans="1:10" x14ac:dyDescent="0.5">
      <c r="A173" s="12"/>
      <c r="B173" s="3" t="str">
        <f>"รวมค่าวัสดุและค่าแรงงาน " &amp;B169</f>
        <v>รวมค่าวัสดุและค่าแรงงาน     - งานทาสีน้ำมัน</v>
      </c>
      <c r="C173" s="12"/>
      <c r="D173" s="12"/>
      <c r="E173" s="13"/>
      <c r="F173" s="14">
        <f>SUM(F168:F172)</f>
        <v>149000</v>
      </c>
      <c r="G173" s="13"/>
      <c r="H173" s="14">
        <f>SUM(H168:H172)</f>
        <v>41640</v>
      </c>
      <c r="I173" s="14">
        <f>SUM(I168:I172)</f>
        <v>190640</v>
      </c>
      <c r="J173" s="15"/>
    </row>
    <row r="174" spans="1:10" x14ac:dyDescent="0.5">
      <c r="A174" s="98">
        <v>3</v>
      </c>
      <c r="B174" s="96" t="s">
        <v>83</v>
      </c>
      <c r="C174" s="21"/>
      <c r="D174" s="9"/>
      <c r="E174" s="8">
        <v>0</v>
      </c>
      <c r="F174" s="8">
        <f t="shared" ref="F174:F176" si="78">E174*C174</f>
        <v>0</v>
      </c>
      <c r="G174" s="8">
        <v>0</v>
      </c>
      <c r="H174" s="8">
        <f t="shared" ref="H174:H176" si="79">G174*C174</f>
        <v>0</v>
      </c>
      <c r="I174" s="8">
        <f t="shared" ref="I174:I176" si="80">H174+F174</f>
        <v>0</v>
      </c>
      <c r="J174" s="175"/>
    </row>
    <row r="175" spans="1:10" x14ac:dyDescent="0.5">
      <c r="A175" s="9"/>
      <c r="B175" s="176" t="s">
        <v>84</v>
      </c>
      <c r="C175" s="177">
        <v>16</v>
      </c>
      <c r="D175" s="178" t="s">
        <v>58</v>
      </c>
      <c r="E175" s="179">
        <v>1024</v>
      </c>
      <c r="F175" s="179">
        <f t="shared" si="78"/>
        <v>16384</v>
      </c>
      <c r="G175" s="179">
        <v>450</v>
      </c>
      <c r="H175" s="179">
        <f t="shared" si="79"/>
        <v>7200</v>
      </c>
      <c r="I175" s="179">
        <f t="shared" si="80"/>
        <v>23584</v>
      </c>
      <c r="J175" s="16"/>
    </row>
    <row r="176" spans="1:10" x14ac:dyDescent="0.5">
      <c r="A176" s="9"/>
      <c r="B176" s="176" t="s">
        <v>121</v>
      </c>
      <c r="C176" s="177"/>
      <c r="D176" s="178"/>
      <c r="E176" s="179">
        <v>0</v>
      </c>
      <c r="F176" s="179">
        <f t="shared" si="78"/>
        <v>0</v>
      </c>
      <c r="G176" s="179">
        <v>0</v>
      </c>
      <c r="H176" s="179">
        <f t="shared" si="79"/>
        <v>0</v>
      </c>
      <c r="I176" s="179">
        <f t="shared" si="80"/>
        <v>0</v>
      </c>
      <c r="J176" s="16"/>
    </row>
    <row r="177" spans="1:10" x14ac:dyDescent="0.5">
      <c r="A177" s="9"/>
      <c r="B177" s="176" t="s">
        <v>122</v>
      </c>
      <c r="C177" s="177"/>
      <c r="D177" s="178"/>
      <c r="E177" s="179"/>
      <c r="F177" s="179"/>
      <c r="G177" s="179"/>
      <c r="H177" s="179"/>
      <c r="I177" s="179"/>
      <c r="J177" s="16"/>
    </row>
    <row r="178" spans="1:10" x14ac:dyDescent="0.5">
      <c r="A178" s="9"/>
      <c r="B178" s="176"/>
      <c r="C178" s="177"/>
      <c r="D178" s="178"/>
      <c r="E178" s="179"/>
      <c r="F178" s="179"/>
      <c r="G178" s="179"/>
      <c r="H178" s="179"/>
      <c r="I178" s="179"/>
      <c r="J178" s="16"/>
    </row>
    <row r="179" spans="1:10" x14ac:dyDescent="0.5">
      <c r="A179" s="9"/>
      <c r="B179" s="176"/>
      <c r="C179" s="177"/>
      <c r="D179" s="178"/>
      <c r="E179" s="179"/>
      <c r="F179" s="179"/>
      <c r="G179" s="179"/>
      <c r="H179" s="179"/>
      <c r="I179" s="179"/>
      <c r="J179" s="16"/>
    </row>
    <row r="180" spans="1:10" x14ac:dyDescent="0.5">
      <c r="A180" s="12"/>
      <c r="B180" s="3" t="str">
        <f>"รวมค่าวัสดุและค่าแรงงาน " &amp;B174</f>
        <v>รวมค่าวัสดุและค่าแรงงาน งานระบบไฟฟ้า</v>
      </c>
      <c r="C180" s="12"/>
      <c r="D180" s="12"/>
      <c r="E180" s="13"/>
      <c r="F180" s="14">
        <f>SUM(F174:F179)</f>
        <v>16384</v>
      </c>
      <c r="G180" s="13"/>
      <c r="H180" s="14">
        <f>SUM(H174:H179)</f>
        <v>7200</v>
      </c>
      <c r="I180" s="14">
        <f>F180+H180</f>
        <v>23584</v>
      </c>
      <c r="J180" s="16"/>
    </row>
    <row r="181" spans="1:10" x14ac:dyDescent="0.5">
      <c r="A181" s="98">
        <v>4</v>
      </c>
      <c r="B181" s="96" t="s">
        <v>115</v>
      </c>
      <c r="C181" s="21"/>
      <c r="D181" s="9"/>
      <c r="E181" s="8">
        <v>0</v>
      </c>
      <c r="F181" s="8">
        <f t="shared" ref="F181" si="81">E181*C181</f>
        <v>0</v>
      </c>
      <c r="G181" s="8">
        <v>0</v>
      </c>
      <c r="H181" s="8">
        <f t="shared" ref="H181" si="82">G181*C181</f>
        <v>0</v>
      </c>
      <c r="I181" s="8">
        <f t="shared" ref="I181" si="83">H181+F181</f>
        <v>0</v>
      </c>
      <c r="J181" s="7"/>
    </row>
    <row r="182" spans="1:10" x14ac:dyDescent="0.5">
      <c r="A182" s="9"/>
      <c r="B182" s="176"/>
      <c r="C182" s="177"/>
      <c r="D182" s="178"/>
      <c r="E182" s="179"/>
      <c r="F182" s="179"/>
      <c r="G182" s="179"/>
      <c r="H182" s="179"/>
      <c r="I182" s="179"/>
      <c r="J182" s="7"/>
    </row>
    <row r="183" spans="1:10" x14ac:dyDescent="0.5">
      <c r="A183" s="9"/>
      <c r="B183" s="176"/>
      <c r="C183" s="177"/>
      <c r="D183" s="178"/>
      <c r="E183" s="179"/>
      <c r="F183" s="179"/>
      <c r="G183" s="179"/>
      <c r="H183" s="179"/>
      <c r="I183" s="179"/>
      <c r="J183" s="7"/>
    </row>
    <row r="184" spans="1:10" x14ac:dyDescent="0.5">
      <c r="A184" s="9"/>
      <c r="B184" s="176"/>
      <c r="C184" s="177"/>
      <c r="D184" s="178"/>
      <c r="E184" s="179"/>
      <c r="F184" s="179"/>
      <c r="G184" s="179"/>
      <c r="H184" s="179"/>
      <c r="I184" s="179"/>
      <c r="J184" s="7"/>
    </row>
    <row r="185" spans="1:10" x14ac:dyDescent="0.5">
      <c r="A185" s="200"/>
      <c r="B185" s="201"/>
      <c r="C185" s="202"/>
      <c r="D185" s="203"/>
      <c r="E185" s="204"/>
      <c r="F185" s="204"/>
      <c r="G185" s="204"/>
      <c r="H185" s="204"/>
      <c r="I185" s="204"/>
      <c r="J185" s="205"/>
    </row>
    <row r="186" spans="1:10" x14ac:dyDescent="0.5">
      <c r="A186" s="12"/>
      <c r="B186" s="3" t="str">
        <f>"รวมค่าวัสดุและค่าแรงงาน " &amp;B181</f>
        <v>รวมค่าวัสดุและค่าแรงงาน งานอื่นๆ</v>
      </c>
      <c r="C186" s="12"/>
      <c r="D186" s="12"/>
      <c r="E186" s="13"/>
      <c r="F186" s="14">
        <f>SUM(F181:F185)</f>
        <v>0</v>
      </c>
      <c r="G186" s="13"/>
      <c r="H186" s="14">
        <f>SUM(H181:H185)</f>
        <v>0</v>
      </c>
      <c r="I186" s="14">
        <f>SUM(I181:I185)</f>
        <v>0</v>
      </c>
      <c r="J186" s="206"/>
    </row>
    <row r="187" spans="1:10" x14ac:dyDescent="0.5">
      <c r="A187" s="12"/>
      <c r="B187" s="180" t="str">
        <f>"รวมค่าวัสดุและค่าแรงงาน " &amp;B114</f>
        <v>รวมค่าวัสดุและค่าแรงงาน งานก่อสร้างอาคารจอดรถยนต์ รูปแบบที่ (2) ต่อ 1 หลัง</v>
      </c>
      <c r="C187" s="12"/>
      <c r="D187" s="12"/>
      <c r="E187" s="13"/>
      <c r="F187" s="14">
        <f>F186+F180+F173+F154</f>
        <v>586768.99375000002</v>
      </c>
      <c r="G187" s="13"/>
      <c r="H187" s="14">
        <f>H186+H180+H173+H154</f>
        <v>205736.2</v>
      </c>
      <c r="I187" s="14">
        <f>I186+I180+I173+I154</f>
        <v>792505.19375000009</v>
      </c>
      <c r="J187" s="15"/>
    </row>
    <row r="190" spans="1:10" x14ac:dyDescent="0.5">
      <c r="A190" s="4" t="str">
        <f>A163</f>
        <v>รายการค่างานราคากลางงานก่อสร้าง    โครงการก่อสร้างพระบรมราชานุสาวรีย์ รัชกาลที่ 5</v>
      </c>
      <c r="B190" s="4"/>
      <c r="C190" s="1"/>
      <c r="D190" s="1"/>
      <c r="E190" s="1"/>
      <c r="F190" s="1"/>
      <c r="G190" s="1"/>
      <c r="H190" s="1"/>
      <c r="I190" s="2"/>
      <c r="J190" s="1"/>
    </row>
    <row r="191" spans="1:10" x14ac:dyDescent="0.5">
      <c r="A191" s="4" t="str">
        <f>A164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91" s="4"/>
      <c r="C191" s="1"/>
      <c r="D191" s="1"/>
      <c r="E191" s="1"/>
      <c r="F191" s="1" t="str">
        <f>F164</f>
        <v>คำนวณราคากลาง เมื่อวันที่  24 เดือน มกราคม  พ.ศ. 2565</v>
      </c>
      <c r="G191" s="1"/>
      <c r="H191" s="1"/>
      <c r="I191" s="2"/>
      <c r="J191" s="1" t="s">
        <v>5</v>
      </c>
    </row>
    <row r="192" spans="1:10" x14ac:dyDescent="0.5">
      <c r="A192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92" s="4"/>
      <c r="C192" s="1"/>
      <c r="D192" s="1"/>
      <c r="E192" s="1"/>
      <c r="F192" s="1"/>
      <c r="G192" s="1"/>
      <c r="H192" s="1"/>
      <c r="I192" s="157" t="s">
        <v>69</v>
      </c>
      <c r="J192" s="158" t="str">
        <f>IF(ROW()-26&lt;0,1,1+ROUND((ROW()/26),0))&amp;" / "&amp;$M$1</f>
        <v>8 / 5</v>
      </c>
    </row>
    <row r="193" spans="1:10" x14ac:dyDescent="0.5">
      <c r="A193" s="412" t="s">
        <v>6</v>
      </c>
      <c r="B193" s="412" t="s">
        <v>0</v>
      </c>
      <c r="C193" s="412" t="s">
        <v>1</v>
      </c>
      <c r="D193" s="412" t="s">
        <v>2</v>
      </c>
      <c r="E193" s="412" t="s">
        <v>7</v>
      </c>
      <c r="F193" s="412"/>
      <c r="G193" s="412" t="s">
        <v>8</v>
      </c>
      <c r="H193" s="412"/>
      <c r="I193" s="413" t="s">
        <v>9</v>
      </c>
      <c r="J193" s="412" t="s">
        <v>4</v>
      </c>
    </row>
    <row r="194" spans="1:10" x14ac:dyDescent="0.5">
      <c r="A194" s="412"/>
      <c r="B194" s="412"/>
      <c r="C194" s="412"/>
      <c r="D194" s="412"/>
      <c r="E194" s="3" t="s">
        <v>10</v>
      </c>
      <c r="F194" s="3" t="s">
        <v>3</v>
      </c>
      <c r="G194" s="3" t="s">
        <v>10</v>
      </c>
      <c r="H194" s="3" t="s">
        <v>3</v>
      </c>
      <c r="I194" s="412"/>
      <c r="J194" s="412"/>
    </row>
    <row r="195" spans="1:10" x14ac:dyDescent="0.5">
      <c r="A195" s="95" t="s">
        <v>67</v>
      </c>
      <c r="B195" s="6" t="s">
        <v>162</v>
      </c>
      <c r="C195" s="153"/>
      <c r="D195" s="151"/>
      <c r="E195" s="154"/>
      <c r="F195" s="154"/>
      <c r="G195" s="154"/>
      <c r="H195" s="154"/>
      <c r="I195" s="155"/>
      <c r="J195" s="6"/>
    </row>
    <row r="196" spans="1:10" x14ac:dyDescent="0.5">
      <c r="A196" s="98">
        <v>1</v>
      </c>
      <c r="B196" s="96" t="s">
        <v>63</v>
      </c>
      <c r="C196" s="21"/>
      <c r="D196" s="9"/>
      <c r="E196" s="8"/>
      <c r="F196" s="8"/>
      <c r="G196" s="8"/>
      <c r="H196" s="8"/>
      <c r="I196" s="8"/>
      <c r="J196" s="16"/>
    </row>
    <row r="197" spans="1:10" x14ac:dyDescent="0.5">
      <c r="A197" s="98"/>
      <c r="B197" s="152" t="s">
        <v>91</v>
      </c>
      <c r="C197" s="21">
        <v>16</v>
      </c>
      <c r="D197" s="9" t="s">
        <v>12</v>
      </c>
      <c r="E197" s="8">
        <v>0</v>
      </c>
      <c r="F197" s="8">
        <f t="shared" ref="F197:F209" si="84">E197*C197</f>
        <v>0</v>
      </c>
      <c r="G197" s="8">
        <v>150</v>
      </c>
      <c r="H197" s="8">
        <f t="shared" ref="H197:H213" si="85">G197*C197</f>
        <v>2400</v>
      </c>
      <c r="I197" s="8">
        <f t="shared" ref="I197:I213" si="86">H197+F197</f>
        <v>2400</v>
      </c>
      <c r="J197" s="16"/>
    </row>
    <row r="198" spans="1:10" x14ac:dyDescent="0.5">
      <c r="A198" s="9"/>
      <c r="B198" s="152" t="s">
        <v>98</v>
      </c>
      <c r="C198" s="21">
        <v>30</v>
      </c>
      <c r="D198" s="9" t="s">
        <v>12</v>
      </c>
      <c r="E198" s="8">
        <v>0</v>
      </c>
      <c r="F198" s="8">
        <f t="shared" si="84"/>
        <v>0</v>
      </c>
      <c r="G198" s="8">
        <v>99</v>
      </c>
      <c r="H198" s="8">
        <f t="shared" si="85"/>
        <v>2970</v>
      </c>
      <c r="I198" s="8">
        <f t="shared" si="86"/>
        <v>2970</v>
      </c>
      <c r="J198" s="16"/>
    </row>
    <row r="199" spans="1:10" x14ac:dyDescent="0.5">
      <c r="A199" s="9"/>
      <c r="B199" s="152" t="s">
        <v>99</v>
      </c>
      <c r="C199" s="21">
        <v>22</v>
      </c>
      <c r="D199" s="9" t="s">
        <v>12</v>
      </c>
      <c r="E199" s="8">
        <v>220</v>
      </c>
      <c r="F199" s="8">
        <f t="shared" si="84"/>
        <v>4840</v>
      </c>
      <c r="G199" s="8">
        <v>90</v>
      </c>
      <c r="H199" s="8">
        <f t="shared" si="85"/>
        <v>1980</v>
      </c>
      <c r="I199" s="8">
        <f t="shared" si="86"/>
        <v>6820</v>
      </c>
      <c r="J199" s="7"/>
    </row>
    <row r="200" spans="1:10" x14ac:dyDescent="0.5">
      <c r="A200" s="9"/>
      <c r="B200" s="152" t="s">
        <v>78</v>
      </c>
      <c r="C200" s="21">
        <v>2</v>
      </c>
      <c r="D200" s="9" t="s">
        <v>12</v>
      </c>
      <c r="E200" s="8">
        <v>220</v>
      </c>
      <c r="F200" s="8">
        <f t="shared" si="84"/>
        <v>440</v>
      </c>
      <c r="G200" s="8">
        <v>90</v>
      </c>
      <c r="H200" s="8">
        <f t="shared" si="85"/>
        <v>180</v>
      </c>
      <c r="I200" s="8">
        <f t="shared" si="86"/>
        <v>620</v>
      </c>
      <c r="J200" s="7"/>
    </row>
    <row r="201" spans="1:10" x14ac:dyDescent="0.5">
      <c r="A201" s="9"/>
      <c r="B201" s="152" t="s">
        <v>79</v>
      </c>
      <c r="C201" s="21">
        <v>1</v>
      </c>
      <c r="D201" s="9" t="s">
        <v>12</v>
      </c>
      <c r="E201" s="8">
        <v>1495.33</v>
      </c>
      <c r="F201" s="8">
        <f t="shared" si="84"/>
        <v>1495.33</v>
      </c>
      <c r="G201" s="8">
        <v>398</v>
      </c>
      <c r="H201" s="8">
        <f t="shared" si="85"/>
        <v>398</v>
      </c>
      <c r="I201" s="8">
        <f t="shared" si="86"/>
        <v>1893.33</v>
      </c>
      <c r="J201" s="16"/>
    </row>
    <row r="202" spans="1:10" x14ac:dyDescent="0.5">
      <c r="A202" s="9"/>
      <c r="B202" s="152" t="s">
        <v>128</v>
      </c>
      <c r="C202" s="21">
        <v>8.3000000000000007</v>
      </c>
      <c r="D202" s="9" t="s">
        <v>12</v>
      </c>
      <c r="E202" s="8">
        <v>1523.36</v>
      </c>
      <c r="F202" s="8">
        <f t="shared" si="84"/>
        <v>12643.888000000001</v>
      </c>
      <c r="G202" s="8">
        <v>391</v>
      </c>
      <c r="H202" s="8">
        <f t="shared" si="85"/>
        <v>3245.3</v>
      </c>
      <c r="I202" s="8">
        <f t="shared" si="86"/>
        <v>15889.188000000002</v>
      </c>
      <c r="J202" s="16"/>
    </row>
    <row r="203" spans="1:10" x14ac:dyDescent="0.5">
      <c r="A203" s="9"/>
      <c r="B203" s="152" t="s">
        <v>80</v>
      </c>
      <c r="C203" s="21"/>
      <c r="D203" s="9"/>
      <c r="E203" s="8">
        <v>0</v>
      </c>
      <c r="F203" s="8">
        <f t="shared" si="84"/>
        <v>0</v>
      </c>
      <c r="G203" s="8">
        <v>0</v>
      </c>
      <c r="H203" s="8">
        <f t="shared" si="85"/>
        <v>0</v>
      </c>
      <c r="I203" s="8">
        <f t="shared" si="86"/>
        <v>0</v>
      </c>
      <c r="J203" s="16"/>
    </row>
    <row r="204" spans="1:10" x14ac:dyDescent="0.5">
      <c r="A204" s="9"/>
      <c r="B204" s="164" t="s">
        <v>94</v>
      </c>
      <c r="C204" s="21">
        <v>41</v>
      </c>
      <c r="D204" s="9" t="s">
        <v>81</v>
      </c>
      <c r="E204" s="162">
        <v>26.24</v>
      </c>
      <c r="F204" s="8">
        <f t="shared" si="84"/>
        <v>1075.8399999999999</v>
      </c>
      <c r="G204" s="8">
        <v>4.0999999999999996</v>
      </c>
      <c r="H204" s="8">
        <f t="shared" si="85"/>
        <v>168.1</v>
      </c>
      <c r="I204" s="8">
        <f t="shared" si="86"/>
        <v>1243.9399999999998</v>
      </c>
      <c r="J204" s="16"/>
    </row>
    <row r="205" spans="1:10" x14ac:dyDescent="0.5">
      <c r="A205" s="9"/>
      <c r="B205" s="164" t="s">
        <v>95</v>
      </c>
      <c r="C205" s="21">
        <v>223</v>
      </c>
      <c r="D205" s="9" t="s">
        <v>81</v>
      </c>
      <c r="E205" s="162">
        <v>24.57</v>
      </c>
      <c r="F205" s="8">
        <f t="shared" si="84"/>
        <v>5479.11</v>
      </c>
      <c r="G205" s="8">
        <v>3.3</v>
      </c>
      <c r="H205" s="8">
        <f t="shared" si="85"/>
        <v>735.9</v>
      </c>
      <c r="I205" s="8">
        <f t="shared" si="86"/>
        <v>6215.0099999999993</v>
      </c>
      <c r="J205" s="16"/>
    </row>
    <row r="206" spans="1:10" x14ac:dyDescent="0.5">
      <c r="A206" s="9"/>
      <c r="B206" s="164" t="s">
        <v>96</v>
      </c>
      <c r="C206" s="21">
        <v>0</v>
      </c>
      <c r="D206" s="9" t="s">
        <v>81</v>
      </c>
      <c r="E206" s="162">
        <v>24.12</v>
      </c>
      <c r="F206" s="8">
        <f t="shared" si="84"/>
        <v>0</v>
      </c>
      <c r="G206" s="8">
        <v>3.3</v>
      </c>
      <c r="H206" s="8">
        <f t="shared" si="85"/>
        <v>0</v>
      </c>
      <c r="I206" s="8">
        <f t="shared" si="86"/>
        <v>0</v>
      </c>
      <c r="J206" s="16"/>
    </row>
    <row r="207" spans="1:10" x14ac:dyDescent="0.5">
      <c r="A207" s="9"/>
      <c r="B207" s="164" t="s">
        <v>97</v>
      </c>
      <c r="C207" s="21">
        <v>320</v>
      </c>
      <c r="D207" s="9" t="s">
        <v>81</v>
      </c>
      <c r="E207" s="162">
        <v>24.41</v>
      </c>
      <c r="F207" s="8">
        <f t="shared" si="84"/>
        <v>7811.2</v>
      </c>
      <c r="G207" s="8">
        <v>3.3</v>
      </c>
      <c r="H207" s="8">
        <f t="shared" si="85"/>
        <v>1056</v>
      </c>
      <c r="I207" s="8">
        <f t="shared" si="86"/>
        <v>8867.2000000000007</v>
      </c>
      <c r="J207" s="16"/>
    </row>
    <row r="208" spans="1:10" x14ac:dyDescent="0.5">
      <c r="A208" s="9"/>
      <c r="B208" s="188" t="s">
        <v>123</v>
      </c>
      <c r="C208" s="21">
        <v>17.55</v>
      </c>
      <c r="D208" s="9" t="s">
        <v>81</v>
      </c>
      <c r="E208" s="162">
        <v>31.05</v>
      </c>
      <c r="F208" s="8">
        <f t="shared" si="84"/>
        <v>544.92750000000001</v>
      </c>
      <c r="G208" s="8">
        <v>0</v>
      </c>
      <c r="H208" s="8">
        <f t="shared" si="85"/>
        <v>0</v>
      </c>
      <c r="I208" s="8">
        <f t="shared" si="86"/>
        <v>544.92750000000001</v>
      </c>
      <c r="J208" s="7"/>
    </row>
    <row r="209" spans="1:10" x14ac:dyDescent="0.5">
      <c r="A209" s="9"/>
      <c r="B209" s="188" t="s">
        <v>124</v>
      </c>
      <c r="C209" s="21">
        <f>+C211*0.6</f>
        <v>24.3</v>
      </c>
      <c r="D209" s="9" t="s">
        <v>11</v>
      </c>
      <c r="E209" s="162">
        <v>250</v>
      </c>
      <c r="F209" s="8">
        <f t="shared" si="84"/>
        <v>6075</v>
      </c>
      <c r="G209" s="8">
        <v>0</v>
      </c>
      <c r="H209" s="8">
        <f t="shared" si="85"/>
        <v>0</v>
      </c>
      <c r="I209" s="8">
        <f t="shared" si="86"/>
        <v>6075</v>
      </c>
      <c r="J209" s="7"/>
    </row>
    <row r="210" spans="1:10" x14ac:dyDescent="0.5">
      <c r="A210" s="9"/>
      <c r="B210" s="164" t="s">
        <v>125</v>
      </c>
      <c r="C210" s="165">
        <f>+C209*0.3</f>
        <v>7.29</v>
      </c>
      <c r="D210" s="166" t="s">
        <v>44</v>
      </c>
      <c r="E210" s="167">
        <v>250</v>
      </c>
      <c r="F210" s="168">
        <f t="shared" ref="F210" si="87">ROUND(C210*E210,0)</f>
        <v>1823</v>
      </c>
      <c r="G210" s="8">
        <v>0</v>
      </c>
      <c r="H210" s="8">
        <f t="shared" si="85"/>
        <v>0</v>
      </c>
      <c r="I210" s="8">
        <f t="shared" si="86"/>
        <v>1823</v>
      </c>
      <c r="J210" s="7"/>
    </row>
    <row r="211" spans="1:10" x14ac:dyDescent="0.5">
      <c r="A211" s="9"/>
      <c r="B211" s="188" t="s">
        <v>126</v>
      </c>
      <c r="C211" s="21">
        <v>40.5</v>
      </c>
      <c r="D211" s="9" t="s">
        <v>11</v>
      </c>
      <c r="E211" s="162">
        <v>0</v>
      </c>
      <c r="F211" s="8">
        <f t="shared" ref="F211:F213" si="88">E211*C211</f>
        <v>0</v>
      </c>
      <c r="G211" s="8">
        <v>133</v>
      </c>
      <c r="H211" s="8">
        <f t="shared" si="85"/>
        <v>5386.5</v>
      </c>
      <c r="I211" s="8">
        <f t="shared" si="86"/>
        <v>5386.5</v>
      </c>
      <c r="J211" s="7"/>
    </row>
    <row r="212" spans="1:10" x14ac:dyDescent="0.5">
      <c r="A212" s="9"/>
      <c r="B212" s="188" t="s">
        <v>127</v>
      </c>
      <c r="C212" s="21">
        <f>+C211*0.25</f>
        <v>10.125</v>
      </c>
      <c r="D212" s="9" t="s">
        <v>81</v>
      </c>
      <c r="E212" s="162">
        <v>35.590000000000003</v>
      </c>
      <c r="F212" s="8">
        <f t="shared" si="88"/>
        <v>360.34875000000005</v>
      </c>
      <c r="G212" s="8">
        <v>0</v>
      </c>
      <c r="H212" s="8">
        <f t="shared" si="85"/>
        <v>0</v>
      </c>
      <c r="I212" s="8">
        <f t="shared" si="86"/>
        <v>360.34875000000005</v>
      </c>
      <c r="J212" s="7"/>
    </row>
    <row r="213" spans="1:10" x14ac:dyDescent="0.5">
      <c r="A213" s="18"/>
      <c r="B213" s="10"/>
      <c r="C213" s="22"/>
      <c r="D213" s="18"/>
      <c r="E213" s="11">
        <v>0</v>
      </c>
      <c r="F213" s="11">
        <f t="shared" si="88"/>
        <v>0</v>
      </c>
      <c r="G213" s="11">
        <v>0</v>
      </c>
      <c r="H213" s="11">
        <f t="shared" si="85"/>
        <v>0</v>
      </c>
      <c r="I213" s="11">
        <f t="shared" si="86"/>
        <v>0</v>
      </c>
      <c r="J213" s="10"/>
    </row>
    <row r="214" spans="1:10" x14ac:dyDescent="0.5">
      <c r="A214" s="12"/>
      <c r="B214" s="3" t="str">
        <f>"ยอดยกไป "</f>
        <v xml:space="preserve">ยอดยกไป </v>
      </c>
      <c r="C214" s="12"/>
      <c r="D214" s="12"/>
      <c r="E214" s="13"/>
      <c r="F214" s="14">
        <f>SUM(F195:F213)</f>
        <v>42588.644249999998</v>
      </c>
      <c r="G214" s="13"/>
      <c r="H214" s="14">
        <f>SUM(H195:H213)</f>
        <v>18519.8</v>
      </c>
      <c r="I214" s="14">
        <f>F214+H214</f>
        <v>61108.44425</v>
      </c>
      <c r="J214" s="15"/>
    </row>
    <row r="217" spans="1:10" x14ac:dyDescent="0.5">
      <c r="A217" s="4" t="str">
        <f>A190</f>
        <v>รายการค่างานราคากลางงานก่อสร้าง    โครงการก่อสร้างพระบรมราชานุสาวรีย์ รัชกาลที่ 5</v>
      </c>
      <c r="B217" s="4"/>
      <c r="C217" s="1"/>
      <c r="D217" s="1"/>
      <c r="E217" s="1"/>
      <c r="F217" s="1"/>
      <c r="G217" s="1"/>
      <c r="H217" s="1"/>
      <c r="I217" s="2"/>
      <c r="J217" s="1"/>
    </row>
    <row r="218" spans="1:10" x14ac:dyDescent="0.5">
      <c r="A218" s="4" t="str">
        <f>A191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18" s="4"/>
      <c r="C218" s="1"/>
      <c r="D218" s="1"/>
      <c r="E218" s="1"/>
      <c r="F218" s="1" t="str">
        <f>F191</f>
        <v>คำนวณราคากลาง เมื่อวันที่  24 เดือน มกราคม  พ.ศ. 2565</v>
      </c>
      <c r="G218" s="1"/>
      <c r="H218" s="1"/>
      <c r="I218" s="2"/>
      <c r="J218" s="1" t="s">
        <v>5</v>
      </c>
    </row>
    <row r="219" spans="1:10" x14ac:dyDescent="0.5">
      <c r="A21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19" s="4"/>
      <c r="C219" s="1"/>
      <c r="D219" s="1"/>
      <c r="E219" s="1"/>
      <c r="F219" s="1"/>
      <c r="G219" s="1"/>
      <c r="H219" s="1"/>
      <c r="I219" s="157" t="s">
        <v>69</v>
      </c>
      <c r="J219" s="158" t="str">
        <f>IF(ROW()-26&lt;0,1,1+ROUND((ROW()/26),0))&amp;" / "&amp;$M$1</f>
        <v>9 / 5</v>
      </c>
    </row>
    <row r="220" spans="1:10" x14ac:dyDescent="0.5">
      <c r="A220" s="412" t="s">
        <v>6</v>
      </c>
      <c r="B220" s="412" t="s">
        <v>0</v>
      </c>
      <c r="C220" s="412" t="s">
        <v>1</v>
      </c>
      <c r="D220" s="412" t="s">
        <v>2</v>
      </c>
      <c r="E220" s="412" t="s">
        <v>7</v>
      </c>
      <c r="F220" s="412"/>
      <c r="G220" s="412" t="s">
        <v>8</v>
      </c>
      <c r="H220" s="412"/>
      <c r="I220" s="413" t="s">
        <v>9</v>
      </c>
      <c r="J220" s="412" t="s">
        <v>4</v>
      </c>
    </row>
    <row r="221" spans="1:10" x14ac:dyDescent="0.5">
      <c r="A221" s="412"/>
      <c r="B221" s="412"/>
      <c r="C221" s="412"/>
      <c r="D221" s="412"/>
      <c r="E221" s="3" t="s">
        <v>10</v>
      </c>
      <c r="F221" s="3" t="s">
        <v>3</v>
      </c>
      <c r="G221" s="3" t="s">
        <v>10</v>
      </c>
      <c r="H221" s="3" t="s">
        <v>3</v>
      </c>
      <c r="I221" s="412"/>
      <c r="J221" s="412"/>
    </row>
    <row r="222" spans="1:10" x14ac:dyDescent="0.5">
      <c r="A222" s="95"/>
      <c r="B222" s="151" t="s">
        <v>66</v>
      </c>
      <c r="C222" s="153"/>
      <c r="D222" s="151"/>
      <c r="E222" s="154">
        <v>0</v>
      </c>
      <c r="F222" s="154">
        <f>F214</f>
        <v>42588.644249999998</v>
      </c>
      <c r="G222" s="154">
        <v>0</v>
      </c>
      <c r="H222" s="154">
        <f>H214</f>
        <v>18519.8</v>
      </c>
      <c r="I222" s="155">
        <f>F222+H222</f>
        <v>61108.44425</v>
      </c>
      <c r="J222" s="6"/>
    </row>
    <row r="223" spans="1:10" x14ac:dyDescent="0.5">
      <c r="A223" s="98">
        <v>1</v>
      </c>
      <c r="B223" s="96" t="s">
        <v>82</v>
      </c>
      <c r="C223" s="21"/>
      <c r="D223" s="9"/>
      <c r="E223" s="8">
        <v>0</v>
      </c>
      <c r="F223" s="8">
        <f t="shared" ref="F223:F231" si="89">E223*C223</f>
        <v>0</v>
      </c>
      <c r="G223" s="8">
        <v>0</v>
      </c>
      <c r="H223" s="8">
        <f t="shared" ref="H223:H232" si="90">G223*C223</f>
        <v>0</v>
      </c>
      <c r="I223" s="8">
        <f t="shared" ref="I223:I232" si="91">H223+F223</f>
        <v>0</v>
      </c>
      <c r="J223" s="16"/>
    </row>
    <row r="224" spans="1:10" x14ac:dyDescent="0.5">
      <c r="A224" s="9"/>
      <c r="B224" s="97" t="s">
        <v>92</v>
      </c>
      <c r="C224" s="21">
        <v>931</v>
      </c>
      <c r="D224" s="9" t="s">
        <v>81</v>
      </c>
      <c r="E224" s="8">
        <v>28</v>
      </c>
      <c r="F224" s="8">
        <f t="shared" si="89"/>
        <v>26068</v>
      </c>
      <c r="G224" s="8">
        <v>0</v>
      </c>
      <c r="H224" s="8">
        <f t="shared" si="90"/>
        <v>0</v>
      </c>
      <c r="I224" s="8">
        <f t="shared" si="91"/>
        <v>26068</v>
      </c>
      <c r="J224" s="7"/>
    </row>
    <row r="225" spans="1:10" x14ac:dyDescent="0.5">
      <c r="A225" s="9"/>
      <c r="B225" s="97" t="s">
        <v>101</v>
      </c>
      <c r="C225" s="21">
        <v>3603</v>
      </c>
      <c r="D225" s="9" t="s">
        <v>81</v>
      </c>
      <c r="E225" s="8">
        <v>28</v>
      </c>
      <c r="F225" s="8">
        <f t="shared" si="89"/>
        <v>100884</v>
      </c>
      <c r="G225" s="8">
        <v>0</v>
      </c>
      <c r="H225" s="8">
        <f t="shared" si="90"/>
        <v>0</v>
      </c>
      <c r="I225" s="8">
        <f t="shared" si="91"/>
        <v>100884</v>
      </c>
      <c r="J225" s="16"/>
    </row>
    <row r="226" spans="1:10" x14ac:dyDescent="0.5">
      <c r="A226" s="9"/>
      <c r="B226" s="97" t="s">
        <v>105</v>
      </c>
      <c r="C226" s="21">
        <v>782</v>
      </c>
      <c r="D226" s="9" t="s">
        <v>81</v>
      </c>
      <c r="E226" s="8">
        <v>28</v>
      </c>
      <c r="F226" s="8">
        <f t="shared" si="89"/>
        <v>21896</v>
      </c>
      <c r="G226" s="8">
        <v>0</v>
      </c>
      <c r="H226" s="8">
        <f t="shared" si="90"/>
        <v>0</v>
      </c>
      <c r="I226" s="8">
        <f t="shared" si="91"/>
        <v>21896</v>
      </c>
      <c r="J226" s="16"/>
    </row>
    <row r="227" spans="1:10" x14ac:dyDescent="0.5">
      <c r="A227" s="9"/>
      <c r="B227" s="97" t="s">
        <v>102</v>
      </c>
      <c r="C227" s="21">
        <v>9</v>
      </c>
      <c r="D227" s="9" t="s">
        <v>73</v>
      </c>
      <c r="E227" s="8">
        <v>345</v>
      </c>
      <c r="F227" s="8">
        <f t="shared" si="89"/>
        <v>3105</v>
      </c>
      <c r="G227" s="8">
        <v>0</v>
      </c>
      <c r="H227" s="8">
        <f t="shared" si="90"/>
        <v>0</v>
      </c>
      <c r="I227" s="8">
        <f t="shared" si="91"/>
        <v>3105</v>
      </c>
      <c r="J227" s="16"/>
    </row>
    <row r="228" spans="1:10" ht="27.75" x14ac:dyDescent="0.5">
      <c r="A228" s="9"/>
      <c r="B228" s="97" t="s">
        <v>93</v>
      </c>
      <c r="C228" s="21">
        <v>144</v>
      </c>
      <c r="D228" s="9" t="s">
        <v>58</v>
      </c>
      <c r="E228" s="8">
        <v>51.4</v>
      </c>
      <c r="F228" s="8">
        <f t="shared" si="89"/>
        <v>7401.5999999999995</v>
      </c>
      <c r="G228" s="8">
        <v>0</v>
      </c>
      <c r="H228" s="8">
        <f t="shared" si="90"/>
        <v>0</v>
      </c>
      <c r="I228" s="8">
        <f t="shared" si="91"/>
        <v>7401.5999999999995</v>
      </c>
      <c r="J228" s="16"/>
    </row>
    <row r="229" spans="1:10" x14ac:dyDescent="0.5">
      <c r="A229" s="9"/>
      <c r="B229" s="97" t="s">
        <v>109</v>
      </c>
      <c r="C229" s="21">
        <v>1</v>
      </c>
      <c r="D229" s="9" t="s">
        <v>73</v>
      </c>
      <c r="E229" s="8">
        <v>45</v>
      </c>
      <c r="F229" s="8">
        <f t="shared" si="89"/>
        <v>45</v>
      </c>
      <c r="G229" s="8">
        <v>0</v>
      </c>
      <c r="H229" s="8">
        <f t="shared" si="90"/>
        <v>0</v>
      </c>
      <c r="I229" s="8">
        <f t="shared" si="91"/>
        <v>45</v>
      </c>
      <c r="J229" s="16"/>
    </row>
    <row r="230" spans="1:10" ht="27.75" x14ac:dyDescent="0.5">
      <c r="A230" s="9"/>
      <c r="B230" s="97" t="s">
        <v>119</v>
      </c>
      <c r="C230" s="21">
        <v>16</v>
      </c>
      <c r="D230" s="9" t="s">
        <v>58</v>
      </c>
      <c r="E230" s="8">
        <v>151.4</v>
      </c>
      <c r="F230" s="8">
        <f t="shared" si="89"/>
        <v>2422.4</v>
      </c>
      <c r="G230" s="8">
        <v>0</v>
      </c>
      <c r="H230" s="8">
        <f t="shared" si="90"/>
        <v>0</v>
      </c>
      <c r="I230" s="8">
        <f t="shared" si="91"/>
        <v>2422.4</v>
      </c>
      <c r="J230" s="16"/>
    </row>
    <row r="231" spans="1:10" ht="27.75" x14ac:dyDescent="0.5">
      <c r="A231" s="9"/>
      <c r="B231" s="97" t="s">
        <v>120</v>
      </c>
      <c r="C231" s="21">
        <v>11</v>
      </c>
      <c r="D231" s="9" t="s">
        <v>118</v>
      </c>
      <c r="E231" s="8">
        <v>151.4</v>
      </c>
      <c r="F231" s="8">
        <f t="shared" si="89"/>
        <v>1665.4</v>
      </c>
      <c r="G231" s="8">
        <v>0</v>
      </c>
      <c r="H231" s="8">
        <f t="shared" si="90"/>
        <v>0</v>
      </c>
      <c r="I231" s="8">
        <f t="shared" si="91"/>
        <v>1665.4</v>
      </c>
      <c r="J231" s="16"/>
    </row>
    <row r="232" spans="1:10" x14ac:dyDescent="0.5">
      <c r="A232" s="9"/>
      <c r="B232" s="169" t="s">
        <v>103</v>
      </c>
      <c r="C232" s="170">
        <f>+C224</f>
        <v>931</v>
      </c>
      <c r="D232" s="171" t="s">
        <v>81</v>
      </c>
      <c r="E232" s="8">
        <v>-1</v>
      </c>
      <c r="F232" s="8">
        <f>E232*C232</f>
        <v>-931</v>
      </c>
      <c r="G232" s="8">
        <v>10</v>
      </c>
      <c r="H232" s="8">
        <f t="shared" si="90"/>
        <v>9310</v>
      </c>
      <c r="I232" s="8">
        <f t="shared" si="91"/>
        <v>8379</v>
      </c>
      <c r="J232" s="16"/>
    </row>
    <row r="233" spans="1:10" x14ac:dyDescent="0.5">
      <c r="A233" s="9"/>
      <c r="B233" s="97" t="s">
        <v>88</v>
      </c>
      <c r="C233" s="170">
        <f>+C225+C226</f>
        <v>4385</v>
      </c>
      <c r="D233" s="171" t="s">
        <v>81</v>
      </c>
      <c r="E233" s="8">
        <v>0</v>
      </c>
      <c r="F233" s="8">
        <f>E233*C233</f>
        <v>0</v>
      </c>
      <c r="G233" s="8">
        <v>10</v>
      </c>
      <c r="H233" s="8">
        <f>G233*C233</f>
        <v>43850</v>
      </c>
      <c r="I233" s="8">
        <f>H233+F233</f>
        <v>43850</v>
      </c>
      <c r="J233" s="16"/>
    </row>
    <row r="234" spans="1:10" x14ac:dyDescent="0.5">
      <c r="A234" s="9"/>
      <c r="B234" s="172" t="s">
        <v>104</v>
      </c>
      <c r="C234" s="173">
        <v>336</v>
      </c>
      <c r="D234" s="174" t="s">
        <v>11</v>
      </c>
      <c r="E234" s="8">
        <v>40</v>
      </c>
      <c r="F234" s="8">
        <f t="shared" ref="F234" si="92">E234*C234</f>
        <v>13440</v>
      </c>
      <c r="G234" s="8">
        <v>25</v>
      </c>
      <c r="H234" s="8">
        <f t="shared" ref="H234" si="93">G234*C234</f>
        <v>8400</v>
      </c>
      <c r="I234" s="8">
        <f t="shared" ref="I234" si="94">H234+F234</f>
        <v>21840</v>
      </c>
      <c r="J234" s="16"/>
    </row>
    <row r="235" spans="1:10" x14ac:dyDescent="0.5">
      <c r="A235" s="12"/>
      <c r="B235" s="3" t="str">
        <f>"รวมค่าวัสดุและค่าแรงงาน "&amp;B196</f>
        <v>รวมค่าวัสดุและค่าแรงงาน งานวิศวกรรมโครงสร้าง</v>
      </c>
      <c r="C235" s="12"/>
      <c r="D235" s="12"/>
      <c r="E235" s="14"/>
      <c r="F235" s="14">
        <f t="shared" ref="F235" si="95">SUM(F222:F234)</f>
        <v>218585.04425000001</v>
      </c>
      <c r="G235" s="14"/>
      <c r="H235" s="14">
        <f t="shared" ref="H235" si="96">SUM(H222:H234)</f>
        <v>80079.8</v>
      </c>
      <c r="I235" s="14">
        <f>SUM(I222:I234)</f>
        <v>298664.84424999997</v>
      </c>
      <c r="J235" s="15"/>
    </row>
    <row r="236" spans="1:10" x14ac:dyDescent="0.5">
      <c r="A236" s="189"/>
      <c r="B236" s="190"/>
      <c r="C236" s="191"/>
      <c r="D236" s="192"/>
      <c r="E236" s="193">
        <v>0</v>
      </c>
      <c r="F236" s="193">
        <v>0</v>
      </c>
      <c r="G236" s="193">
        <v>0</v>
      </c>
      <c r="H236" s="193">
        <v>0</v>
      </c>
      <c r="I236" s="194">
        <f>F236+H236</f>
        <v>0</v>
      </c>
      <c r="J236" s="195"/>
    </row>
    <row r="237" spans="1:10" x14ac:dyDescent="0.5">
      <c r="A237" s="95" t="s">
        <v>67</v>
      </c>
      <c r="B237" s="6" t="s">
        <v>111</v>
      </c>
      <c r="C237" s="153"/>
      <c r="D237" s="148"/>
      <c r="E237" s="196">
        <v>0</v>
      </c>
      <c r="F237" s="196">
        <v>0</v>
      </c>
      <c r="G237" s="196">
        <v>0</v>
      </c>
      <c r="H237" s="196">
        <v>0</v>
      </c>
      <c r="I237" s="197">
        <f>F237+H237</f>
        <v>0</v>
      </c>
      <c r="J237" s="7"/>
    </row>
    <row r="238" spans="1:10" x14ac:dyDescent="0.5">
      <c r="A238" s="98">
        <v>2</v>
      </c>
      <c r="B238" s="96" t="s">
        <v>65</v>
      </c>
      <c r="C238" s="21"/>
      <c r="D238" s="9"/>
      <c r="E238" s="8">
        <v>0</v>
      </c>
      <c r="F238" s="8">
        <f t="shared" ref="F238:F240" si="97">E238*C238</f>
        <v>0</v>
      </c>
      <c r="G238" s="8">
        <v>0</v>
      </c>
      <c r="H238" s="8">
        <f t="shared" ref="H238:H240" si="98">G238*C238</f>
        <v>0</v>
      </c>
      <c r="I238" s="8">
        <f t="shared" ref="I238:I240" si="99">H238+F238</f>
        <v>0</v>
      </c>
      <c r="J238" s="7"/>
    </row>
    <row r="239" spans="1:10" x14ac:dyDescent="0.5">
      <c r="A239" s="9"/>
      <c r="B239" s="152" t="s">
        <v>106</v>
      </c>
      <c r="C239" s="170">
        <v>414.7</v>
      </c>
      <c r="D239" s="9" t="s">
        <v>11</v>
      </c>
      <c r="E239" s="8">
        <v>280</v>
      </c>
      <c r="F239" s="8">
        <f t="shared" si="97"/>
        <v>116116</v>
      </c>
      <c r="G239" s="8">
        <v>70</v>
      </c>
      <c r="H239" s="8">
        <f t="shared" si="98"/>
        <v>29029</v>
      </c>
      <c r="I239" s="8">
        <f t="shared" si="99"/>
        <v>145145</v>
      </c>
      <c r="J239" s="7"/>
    </row>
    <row r="240" spans="1:10" x14ac:dyDescent="0.5">
      <c r="A240" s="9"/>
      <c r="B240" s="152" t="s">
        <v>107</v>
      </c>
      <c r="C240" s="21">
        <v>141</v>
      </c>
      <c r="D240" s="9" t="s">
        <v>86</v>
      </c>
      <c r="E240" s="8">
        <v>220</v>
      </c>
      <c r="F240" s="8">
        <f t="shared" si="97"/>
        <v>31020</v>
      </c>
      <c r="G240" s="8">
        <v>50</v>
      </c>
      <c r="H240" s="8">
        <f t="shared" si="98"/>
        <v>7050</v>
      </c>
      <c r="I240" s="8">
        <f t="shared" si="99"/>
        <v>38070</v>
      </c>
      <c r="J240" s="181"/>
    </row>
    <row r="241" spans="1:10" x14ac:dyDescent="0.5">
      <c r="A241" s="12"/>
      <c r="B241" s="3" t="str">
        <f>"ยอดยกไป "</f>
        <v xml:space="preserve">ยอดยกไป </v>
      </c>
      <c r="C241" s="12"/>
      <c r="D241" s="12"/>
      <c r="E241" s="13"/>
      <c r="F241" s="14">
        <f>SUM(F237:F240)</f>
        <v>147136</v>
      </c>
      <c r="G241" s="13"/>
      <c r="H241" s="14">
        <f>SUM(H237:H240)</f>
        <v>36079</v>
      </c>
      <c r="I241" s="14">
        <f>SUM(I237:I240)</f>
        <v>183215</v>
      </c>
      <c r="J241" s="15"/>
    </row>
    <row r="244" spans="1:10" x14ac:dyDescent="0.5">
      <c r="A244" s="4" t="str">
        <f>A217</f>
        <v>รายการค่างานราคากลางงานก่อสร้าง    โครงการก่อสร้างพระบรมราชานุสาวรีย์ รัชกาลที่ 5</v>
      </c>
      <c r="B244" s="4"/>
      <c r="C244" s="1"/>
      <c r="D244" s="1"/>
      <c r="E244" s="1"/>
      <c r="F244" s="1"/>
      <c r="G244" s="1"/>
      <c r="H244" s="1"/>
      <c r="I244" s="2"/>
      <c r="J244" s="1"/>
    </row>
    <row r="245" spans="1:10" x14ac:dyDescent="0.5">
      <c r="A245" s="4" t="str">
        <f>A218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45" s="4"/>
      <c r="C245" s="1"/>
      <c r="D245" s="1"/>
      <c r="E245" s="1"/>
      <c r="F245" s="1" t="str">
        <f>F191</f>
        <v>คำนวณราคากลาง เมื่อวันที่  24 เดือน มกราคม  พ.ศ. 2565</v>
      </c>
      <c r="G245" s="1"/>
      <c r="H245" s="1"/>
      <c r="I245" s="2"/>
      <c r="J245" s="1" t="s">
        <v>5</v>
      </c>
    </row>
    <row r="246" spans="1:10" x14ac:dyDescent="0.5">
      <c r="A246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46" s="4"/>
      <c r="C246" s="1"/>
      <c r="D246" s="1"/>
      <c r="E246" s="1"/>
      <c r="F246" s="1"/>
      <c r="G246" s="1"/>
      <c r="H246" s="1"/>
      <c r="I246" s="157" t="s">
        <v>69</v>
      </c>
      <c r="J246" s="158" t="str">
        <f>IF(ROW()-26&lt;0,1,1+ROUND((ROW()/26),0))&amp;" / "&amp;$M$1</f>
        <v>10 / 5</v>
      </c>
    </row>
    <row r="247" spans="1:10" x14ac:dyDescent="0.5">
      <c r="A247" s="412" t="s">
        <v>6</v>
      </c>
      <c r="B247" s="412" t="s">
        <v>0</v>
      </c>
      <c r="C247" s="412" t="s">
        <v>1</v>
      </c>
      <c r="D247" s="412" t="s">
        <v>2</v>
      </c>
      <c r="E247" s="412" t="s">
        <v>7</v>
      </c>
      <c r="F247" s="412"/>
      <c r="G247" s="412" t="s">
        <v>8</v>
      </c>
      <c r="H247" s="412"/>
      <c r="I247" s="413" t="s">
        <v>9</v>
      </c>
      <c r="J247" s="412" t="s">
        <v>4</v>
      </c>
    </row>
    <row r="248" spans="1:10" x14ac:dyDescent="0.5">
      <c r="A248" s="412"/>
      <c r="B248" s="412"/>
      <c r="C248" s="412"/>
      <c r="D248" s="412"/>
      <c r="E248" s="3" t="s">
        <v>10</v>
      </c>
      <c r="F248" s="3" t="s">
        <v>3</v>
      </c>
      <c r="G248" s="3" t="s">
        <v>10</v>
      </c>
      <c r="H248" s="3" t="s">
        <v>3</v>
      </c>
      <c r="I248" s="412"/>
      <c r="J248" s="412"/>
    </row>
    <row r="249" spans="1:10" x14ac:dyDescent="0.5">
      <c r="A249" s="95"/>
      <c r="B249" s="151" t="s">
        <v>66</v>
      </c>
      <c r="C249" s="153"/>
      <c r="D249" s="151"/>
      <c r="E249" s="154">
        <v>0</v>
      </c>
      <c r="F249" s="154">
        <f>F241</f>
        <v>147136</v>
      </c>
      <c r="G249" s="154">
        <v>0</v>
      </c>
      <c r="H249" s="154">
        <f>H241</f>
        <v>36079</v>
      </c>
      <c r="I249" s="155">
        <f>F249+H249</f>
        <v>183215</v>
      </c>
      <c r="J249" s="6"/>
    </row>
    <row r="250" spans="1:10" x14ac:dyDescent="0.5">
      <c r="A250" s="9"/>
      <c r="B250" s="185" t="s">
        <v>108</v>
      </c>
      <c r="C250" s="186">
        <v>336</v>
      </c>
      <c r="D250" s="187" t="s">
        <v>11</v>
      </c>
      <c r="E250" s="8">
        <v>40</v>
      </c>
      <c r="F250" s="8">
        <f t="shared" ref="F250" si="100">E250*C250</f>
        <v>13440</v>
      </c>
      <c r="G250" s="8">
        <v>25</v>
      </c>
      <c r="H250" s="8">
        <f t="shared" ref="H250" si="101">G250*C250</f>
        <v>8400</v>
      </c>
      <c r="I250" s="8">
        <f t="shared" ref="I250" si="102">H250+F250</f>
        <v>21840</v>
      </c>
      <c r="J250" s="16"/>
    </row>
    <row r="251" spans="1:10" x14ac:dyDescent="0.5">
      <c r="A251" s="183"/>
      <c r="B251" s="182"/>
      <c r="C251" s="170"/>
      <c r="D251" s="183"/>
      <c r="E251" s="184"/>
      <c r="F251" s="184"/>
      <c r="G251" s="184"/>
      <c r="H251" s="184"/>
      <c r="I251" s="184"/>
      <c r="J251" s="198"/>
    </row>
    <row r="252" spans="1:10" x14ac:dyDescent="0.5">
      <c r="A252" s="9"/>
      <c r="B252" s="152"/>
      <c r="C252" s="21"/>
      <c r="D252" s="9"/>
      <c r="E252" s="8"/>
      <c r="F252" s="8"/>
      <c r="G252" s="8"/>
      <c r="H252" s="8"/>
      <c r="I252" s="8"/>
      <c r="J252" s="7"/>
    </row>
    <row r="253" spans="1:10" x14ac:dyDescent="0.5">
      <c r="A253" s="9"/>
      <c r="B253" s="172"/>
      <c r="C253" s="173"/>
      <c r="D253" s="174"/>
      <c r="E253" s="8"/>
      <c r="F253" s="8"/>
      <c r="G253" s="8"/>
      <c r="H253" s="8"/>
      <c r="I253" s="8"/>
      <c r="J253" s="16"/>
    </row>
    <row r="254" spans="1:10" x14ac:dyDescent="0.5">
      <c r="A254" s="12"/>
      <c r="B254" s="3" t="str">
        <f>"รวมค่าวัสดุและค่าแรงงาน " &amp;B250</f>
        <v>รวมค่าวัสดุและค่าแรงงาน     - งานทาสีน้ำมัน</v>
      </c>
      <c r="C254" s="12"/>
      <c r="D254" s="12"/>
      <c r="E254" s="13"/>
      <c r="F254" s="14">
        <f>SUM(F249:F253)</f>
        <v>160576</v>
      </c>
      <c r="G254" s="13"/>
      <c r="H254" s="14">
        <f>SUM(H249:H253)</f>
        <v>44479</v>
      </c>
      <c r="I254" s="14">
        <f>SUM(I249:I253)</f>
        <v>205055</v>
      </c>
      <c r="J254" s="15"/>
    </row>
    <row r="255" spans="1:10" x14ac:dyDescent="0.5">
      <c r="A255" s="98">
        <v>3</v>
      </c>
      <c r="B255" s="96" t="s">
        <v>83</v>
      </c>
      <c r="C255" s="21"/>
      <c r="D255" s="9"/>
      <c r="E255" s="8">
        <v>0</v>
      </c>
      <c r="F255" s="8">
        <f t="shared" ref="F255:F257" si="103">E255*C255</f>
        <v>0</v>
      </c>
      <c r="G255" s="8">
        <v>0</v>
      </c>
      <c r="H255" s="8">
        <f t="shared" ref="H255:H257" si="104">G255*C255</f>
        <v>0</v>
      </c>
      <c r="I255" s="8">
        <f t="shared" ref="I255:I257" si="105">H255+F255</f>
        <v>0</v>
      </c>
      <c r="J255" s="175"/>
    </row>
    <row r="256" spans="1:10" x14ac:dyDescent="0.5">
      <c r="A256" s="9"/>
      <c r="B256" s="176" t="s">
        <v>84</v>
      </c>
      <c r="C256" s="177">
        <v>16</v>
      </c>
      <c r="D256" s="178" t="s">
        <v>58</v>
      </c>
      <c r="E256" s="179">
        <v>1024</v>
      </c>
      <c r="F256" s="179">
        <f t="shared" si="103"/>
        <v>16384</v>
      </c>
      <c r="G256" s="179">
        <v>450</v>
      </c>
      <c r="H256" s="179">
        <f t="shared" si="104"/>
        <v>7200</v>
      </c>
      <c r="I256" s="179">
        <f t="shared" si="105"/>
        <v>23584</v>
      </c>
      <c r="J256" s="16"/>
    </row>
    <row r="257" spans="1:10" x14ac:dyDescent="0.5">
      <c r="A257" s="9"/>
      <c r="B257" s="176" t="s">
        <v>121</v>
      </c>
      <c r="C257" s="177"/>
      <c r="D257" s="178"/>
      <c r="E257" s="179">
        <v>0</v>
      </c>
      <c r="F257" s="179">
        <f t="shared" si="103"/>
        <v>0</v>
      </c>
      <c r="G257" s="179">
        <v>0</v>
      </c>
      <c r="H257" s="179">
        <f t="shared" si="104"/>
        <v>0</v>
      </c>
      <c r="I257" s="179">
        <f t="shared" si="105"/>
        <v>0</v>
      </c>
      <c r="J257" s="16"/>
    </row>
    <row r="258" spans="1:10" x14ac:dyDescent="0.5">
      <c r="A258" s="9"/>
      <c r="B258" s="176" t="s">
        <v>122</v>
      </c>
      <c r="C258" s="177"/>
      <c r="D258" s="178"/>
      <c r="E258" s="179"/>
      <c r="F258" s="179"/>
      <c r="G258" s="179"/>
      <c r="H258" s="179"/>
      <c r="I258" s="179"/>
      <c r="J258" s="16"/>
    </row>
    <row r="259" spans="1:10" x14ac:dyDescent="0.5">
      <c r="A259" s="9"/>
      <c r="B259" s="176"/>
      <c r="C259" s="177"/>
      <c r="D259" s="178"/>
      <c r="E259" s="179"/>
      <c r="F259" s="179"/>
      <c r="G259" s="179"/>
      <c r="H259" s="179"/>
      <c r="I259" s="179"/>
      <c r="J259" s="16"/>
    </row>
    <row r="260" spans="1:10" x14ac:dyDescent="0.5">
      <c r="A260" s="9"/>
      <c r="B260" s="176"/>
      <c r="C260" s="177"/>
      <c r="D260" s="178"/>
      <c r="E260" s="179"/>
      <c r="F260" s="179"/>
      <c r="G260" s="179"/>
      <c r="H260" s="179"/>
      <c r="I260" s="179"/>
      <c r="J260" s="16"/>
    </row>
    <row r="261" spans="1:10" x14ac:dyDescent="0.5">
      <c r="A261" s="12"/>
      <c r="B261" s="3" t="str">
        <f>"รวมค่าวัสดุและค่าแรงงาน " &amp;B255</f>
        <v>รวมค่าวัสดุและค่าแรงงาน งานระบบไฟฟ้า</v>
      </c>
      <c r="C261" s="12"/>
      <c r="D261" s="12"/>
      <c r="E261" s="13"/>
      <c r="F261" s="14">
        <f>SUM(F255:F260)</f>
        <v>16384</v>
      </c>
      <c r="G261" s="13"/>
      <c r="H261" s="14">
        <f>SUM(H255:H260)</f>
        <v>7200</v>
      </c>
      <c r="I261" s="14">
        <f>F261+H261</f>
        <v>23584</v>
      </c>
      <c r="J261" s="16"/>
    </row>
    <row r="262" spans="1:10" x14ac:dyDescent="0.5">
      <c r="A262" s="98">
        <v>4</v>
      </c>
      <c r="B262" s="96" t="s">
        <v>115</v>
      </c>
      <c r="C262" s="21"/>
      <c r="D262" s="9"/>
      <c r="E262" s="8">
        <v>0</v>
      </c>
      <c r="F262" s="8">
        <f t="shared" ref="F262" si="106">E262*C262</f>
        <v>0</v>
      </c>
      <c r="G262" s="8">
        <v>0</v>
      </c>
      <c r="H262" s="8">
        <f t="shared" ref="H262" si="107">G262*C262</f>
        <v>0</v>
      </c>
      <c r="I262" s="8">
        <f t="shared" ref="I262" si="108">H262+F262</f>
        <v>0</v>
      </c>
      <c r="J262" s="7"/>
    </row>
    <row r="263" spans="1:10" x14ac:dyDescent="0.5">
      <c r="A263" s="9"/>
      <c r="B263" s="176"/>
      <c r="C263" s="177"/>
      <c r="D263" s="178"/>
      <c r="E263" s="179"/>
      <c r="F263" s="179"/>
      <c r="G263" s="179"/>
      <c r="H263" s="179"/>
      <c r="I263" s="179"/>
      <c r="J263" s="7"/>
    </row>
    <row r="264" spans="1:10" x14ac:dyDescent="0.5">
      <c r="A264" s="9"/>
      <c r="B264" s="176"/>
      <c r="C264" s="177"/>
      <c r="D264" s="178"/>
      <c r="E264" s="179"/>
      <c r="F264" s="179"/>
      <c r="G264" s="179"/>
      <c r="H264" s="179"/>
      <c r="I264" s="179"/>
      <c r="J264" s="7"/>
    </row>
    <row r="265" spans="1:10" x14ac:dyDescent="0.5">
      <c r="A265" s="9"/>
      <c r="B265" s="176"/>
      <c r="C265" s="177"/>
      <c r="D265" s="178"/>
      <c r="E265" s="179"/>
      <c r="F265" s="179"/>
      <c r="G265" s="179"/>
      <c r="H265" s="179"/>
      <c r="I265" s="179"/>
      <c r="J265" s="7"/>
    </row>
    <row r="266" spans="1:10" x14ac:dyDescent="0.5">
      <c r="A266" s="200"/>
      <c r="B266" s="201"/>
      <c r="C266" s="202"/>
      <c r="D266" s="203"/>
      <c r="E266" s="204"/>
      <c r="F266" s="204"/>
      <c r="G266" s="204"/>
      <c r="H266" s="204"/>
      <c r="I266" s="204"/>
      <c r="J266" s="205"/>
    </row>
    <row r="267" spans="1:10" x14ac:dyDescent="0.5">
      <c r="A267" s="12"/>
      <c r="B267" s="3" t="str">
        <f>"รวมค่าวัสดุและค่าแรงงาน " &amp;B262</f>
        <v>รวมค่าวัสดุและค่าแรงงาน งานอื่นๆ</v>
      </c>
      <c r="C267" s="12"/>
      <c r="D267" s="12"/>
      <c r="E267" s="13"/>
      <c r="F267" s="14">
        <f>SUM(F262:F266)</f>
        <v>0</v>
      </c>
      <c r="G267" s="13"/>
      <c r="H267" s="14">
        <f>SUM(H262:H266)</f>
        <v>0</v>
      </c>
      <c r="I267" s="14">
        <f>SUM(I262:I266)</f>
        <v>0</v>
      </c>
      <c r="J267" s="206"/>
    </row>
    <row r="268" spans="1:10" x14ac:dyDescent="0.5">
      <c r="A268" s="12"/>
      <c r="B268" s="180" t="str">
        <f>"รวมค่าวัสดุและค่าแรงงาน " &amp;B195</f>
        <v>รวมค่าวัสดุและค่าแรงงาน งานก่อสร้างอาคารจอดรถยนต์ รูปแบบที่ (3) ต่อ 1 หลัง</v>
      </c>
      <c r="C268" s="12"/>
      <c r="D268" s="12"/>
      <c r="E268" s="13"/>
      <c r="F268" s="14">
        <f>F267+F261+F254+F235</f>
        <v>395545.04425000004</v>
      </c>
      <c r="G268" s="13"/>
      <c r="H268" s="14">
        <f>H267+H261+H254+H235</f>
        <v>131758.79999999999</v>
      </c>
      <c r="I268" s="14">
        <f>I267+I261+I254+I235</f>
        <v>527303.84424999997</v>
      </c>
      <c r="J268" s="15"/>
    </row>
    <row r="271" spans="1:10" x14ac:dyDescent="0.5">
      <c r="A271" s="4" t="str">
        <f>A244</f>
        <v>รายการค่างานราคากลางงานก่อสร้าง    โครงการก่อสร้างพระบรมราชานุสาวรีย์ รัชกาลที่ 5</v>
      </c>
      <c r="B271" s="4"/>
      <c r="C271" s="1"/>
      <c r="D271" s="1"/>
      <c r="E271" s="1"/>
      <c r="F271" s="1"/>
      <c r="G271" s="1"/>
      <c r="H271" s="1"/>
      <c r="I271" s="2"/>
      <c r="J271" s="1"/>
    </row>
    <row r="272" spans="1:10" x14ac:dyDescent="0.5">
      <c r="A272" s="4" t="str">
        <f>A245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72" s="4"/>
      <c r="C272" s="1"/>
      <c r="D272" s="1"/>
      <c r="E272" s="1"/>
      <c r="F272" s="1" t="str">
        <f>F245</f>
        <v>คำนวณราคากลาง เมื่อวันที่  24 เดือน มกราคม  พ.ศ. 2565</v>
      </c>
      <c r="G272" s="1"/>
      <c r="H272" s="1"/>
      <c r="I272" s="2"/>
      <c r="J272" s="1" t="s">
        <v>5</v>
      </c>
    </row>
    <row r="273" spans="1:10" x14ac:dyDescent="0.5">
      <c r="A273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73" s="4"/>
      <c r="C273" s="1"/>
      <c r="D273" s="1"/>
      <c r="E273" s="1"/>
      <c r="F273" s="1"/>
      <c r="G273" s="1"/>
      <c r="H273" s="1"/>
      <c r="I273" s="157" t="s">
        <v>69</v>
      </c>
      <c r="J273" s="158" t="str">
        <f>IF(ROW()-26&lt;0,1,1+ROUND((ROW()/26),0))&amp;" / "&amp;$M$1</f>
        <v>12 / 5</v>
      </c>
    </row>
    <row r="274" spans="1:10" x14ac:dyDescent="0.5">
      <c r="A274" s="412" t="s">
        <v>6</v>
      </c>
      <c r="B274" s="412" t="s">
        <v>0</v>
      </c>
      <c r="C274" s="412" t="s">
        <v>1</v>
      </c>
      <c r="D274" s="412" t="s">
        <v>2</v>
      </c>
      <c r="E274" s="412" t="s">
        <v>7</v>
      </c>
      <c r="F274" s="412"/>
      <c r="G274" s="412" t="s">
        <v>8</v>
      </c>
      <c r="H274" s="412"/>
      <c r="I274" s="413" t="s">
        <v>9</v>
      </c>
      <c r="J274" s="412" t="s">
        <v>4</v>
      </c>
    </row>
    <row r="275" spans="1:10" x14ac:dyDescent="0.5">
      <c r="A275" s="412"/>
      <c r="B275" s="412"/>
      <c r="C275" s="412"/>
      <c r="D275" s="412"/>
      <c r="E275" s="3" t="s">
        <v>10</v>
      </c>
      <c r="F275" s="3" t="s">
        <v>3</v>
      </c>
      <c r="G275" s="3" t="s">
        <v>10</v>
      </c>
      <c r="H275" s="3" t="s">
        <v>3</v>
      </c>
      <c r="I275" s="412"/>
      <c r="J275" s="412"/>
    </row>
    <row r="276" spans="1:10" x14ac:dyDescent="0.5">
      <c r="A276" s="95" t="s">
        <v>85</v>
      </c>
      <c r="B276" s="6" t="s">
        <v>163</v>
      </c>
      <c r="C276" s="153"/>
      <c r="D276" s="151"/>
      <c r="E276" s="154"/>
      <c r="F276" s="154"/>
      <c r="G276" s="154"/>
      <c r="H276" s="154"/>
      <c r="I276" s="155"/>
      <c r="J276" s="6"/>
    </row>
    <row r="277" spans="1:10" x14ac:dyDescent="0.5">
      <c r="A277" s="98">
        <v>1</v>
      </c>
      <c r="B277" s="96" t="s">
        <v>63</v>
      </c>
      <c r="C277" s="21"/>
      <c r="D277" s="9"/>
      <c r="E277" s="8"/>
      <c r="F277" s="8"/>
      <c r="G277" s="8"/>
      <c r="H277" s="8"/>
      <c r="I277" s="8"/>
      <c r="J277" s="16"/>
    </row>
    <row r="278" spans="1:10" x14ac:dyDescent="0.5">
      <c r="A278" s="98"/>
      <c r="B278" s="152" t="s">
        <v>91</v>
      </c>
      <c r="C278" s="21">
        <v>4.5</v>
      </c>
      <c r="D278" s="9" t="s">
        <v>12</v>
      </c>
      <c r="E278" s="8">
        <v>0</v>
      </c>
      <c r="F278" s="8">
        <f t="shared" ref="F278:F290" si="109">E278*C278</f>
        <v>0</v>
      </c>
      <c r="G278" s="8">
        <v>150</v>
      </c>
      <c r="H278" s="8">
        <f t="shared" ref="H278:H294" si="110">G278*C278</f>
        <v>675</v>
      </c>
      <c r="I278" s="8">
        <f t="shared" ref="I278:I294" si="111">H278+F278</f>
        <v>675</v>
      </c>
      <c r="J278" s="16"/>
    </row>
    <row r="279" spans="1:10" x14ac:dyDescent="0.5">
      <c r="A279" s="9"/>
      <c r="B279" s="152" t="s">
        <v>98</v>
      </c>
      <c r="C279" s="21">
        <v>13.5</v>
      </c>
      <c r="D279" s="9" t="s">
        <v>12</v>
      </c>
      <c r="E279" s="8">
        <v>0</v>
      </c>
      <c r="F279" s="8">
        <f t="shared" si="109"/>
        <v>0</v>
      </c>
      <c r="G279" s="8">
        <v>99</v>
      </c>
      <c r="H279" s="8">
        <f t="shared" si="110"/>
        <v>1336.5</v>
      </c>
      <c r="I279" s="8">
        <f t="shared" si="111"/>
        <v>1336.5</v>
      </c>
      <c r="J279" s="16"/>
    </row>
    <row r="280" spans="1:10" x14ac:dyDescent="0.5">
      <c r="A280" s="9"/>
      <c r="B280" s="152" t="s">
        <v>99</v>
      </c>
      <c r="C280" s="21">
        <v>9.8000000000000007</v>
      </c>
      <c r="D280" s="9" t="s">
        <v>12</v>
      </c>
      <c r="E280" s="8">
        <v>220</v>
      </c>
      <c r="F280" s="8">
        <f t="shared" si="109"/>
        <v>2156</v>
      </c>
      <c r="G280" s="8">
        <v>90</v>
      </c>
      <c r="H280" s="8">
        <f t="shared" si="110"/>
        <v>882.00000000000011</v>
      </c>
      <c r="I280" s="8">
        <f t="shared" si="111"/>
        <v>3038</v>
      </c>
      <c r="J280" s="7"/>
    </row>
    <row r="281" spans="1:10" x14ac:dyDescent="0.5">
      <c r="A281" s="9"/>
      <c r="B281" s="152" t="s">
        <v>78</v>
      </c>
      <c r="C281" s="21">
        <v>0.9</v>
      </c>
      <c r="D281" s="9" t="s">
        <v>12</v>
      </c>
      <c r="E281" s="8">
        <v>220</v>
      </c>
      <c r="F281" s="8">
        <f t="shared" si="109"/>
        <v>198</v>
      </c>
      <c r="G281" s="8">
        <v>90</v>
      </c>
      <c r="H281" s="8">
        <f t="shared" si="110"/>
        <v>81</v>
      </c>
      <c r="I281" s="8">
        <f t="shared" si="111"/>
        <v>279</v>
      </c>
      <c r="J281" s="7"/>
    </row>
    <row r="282" spans="1:10" x14ac:dyDescent="0.5">
      <c r="A282" s="9"/>
      <c r="B282" s="152" t="s">
        <v>79</v>
      </c>
      <c r="C282" s="21">
        <v>0.45</v>
      </c>
      <c r="D282" s="9" t="s">
        <v>12</v>
      </c>
      <c r="E282" s="8">
        <v>1495.33</v>
      </c>
      <c r="F282" s="8">
        <f t="shared" si="109"/>
        <v>672.89850000000001</v>
      </c>
      <c r="G282" s="8">
        <v>398</v>
      </c>
      <c r="H282" s="8">
        <f t="shared" si="110"/>
        <v>179.1</v>
      </c>
      <c r="I282" s="8">
        <f t="shared" si="111"/>
        <v>851.99850000000004</v>
      </c>
      <c r="J282" s="16"/>
    </row>
    <row r="283" spans="1:10" x14ac:dyDescent="0.5">
      <c r="A283" s="9"/>
      <c r="B283" s="152" t="s">
        <v>128</v>
      </c>
      <c r="C283" s="21">
        <v>3.7</v>
      </c>
      <c r="D283" s="9" t="s">
        <v>12</v>
      </c>
      <c r="E283" s="8">
        <v>1523.36</v>
      </c>
      <c r="F283" s="8">
        <f t="shared" si="109"/>
        <v>5636.4319999999998</v>
      </c>
      <c r="G283" s="8">
        <v>391</v>
      </c>
      <c r="H283" s="8">
        <f t="shared" si="110"/>
        <v>1446.7</v>
      </c>
      <c r="I283" s="8">
        <f t="shared" si="111"/>
        <v>7083.1319999999996</v>
      </c>
      <c r="J283" s="16"/>
    </row>
    <row r="284" spans="1:10" x14ac:dyDescent="0.5">
      <c r="A284" s="9"/>
      <c r="B284" s="152" t="s">
        <v>80</v>
      </c>
      <c r="C284" s="21"/>
      <c r="D284" s="9"/>
      <c r="E284" s="8">
        <v>0</v>
      </c>
      <c r="F284" s="8">
        <f t="shared" si="109"/>
        <v>0</v>
      </c>
      <c r="G284" s="8">
        <v>0</v>
      </c>
      <c r="H284" s="8">
        <f t="shared" si="110"/>
        <v>0</v>
      </c>
      <c r="I284" s="8">
        <f t="shared" si="111"/>
        <v>0</v>
      </c>
      <c r="J284" s="16"/>
    </row>
    <row r="285" spans="1:10" x14ac:dyDescent="0.5">
      <c r="A285" s="9"/>
      <c r="B285" s="164" t="s">
        <v>94</v>
      </c>
      <c r="C285" s="21">
        <v>19</v>
      </c>
      <c r="D285" s="9" t="s">
        <v>81</v>
      </c>
      <c r="E285" s="162">
        <v>26.24</v>
      </c>
      <c r="F285" s="8">
        <f t="shared" si="109"/>
        <v>498.55999999999995</v>
      </c>
      <c r="G285" s="8">
        <v>4.0999999999999996</v>
      </c>
      <c r="H285" s="8">
        <f t="shared" si="110"/>
        <v>77.899999999999991</v>
      </c>
      <c r="I285" s="8">
        <f t="shared" si="111"/>
        <v>576.45999999999992</v>
      </c>
      <c r="J285" s="16"/>
    </row>
    <row r="286" spans="1:10" x14ac:dyDescent="0.5">
      <c r="A286" s="9"/>
      <c r="B286" s="164" t="s">
        <v>95</v>
      </c>
      <c r="C286" s="21">
        <v>99</v>
      </c>
      <c r="D286" s="9" t="s">
        <v>81</v>
      </c>
      <c r="E286" s="162">
        <v>24.57</v>
      </c>
      <c r="F286" s="8">
        <f t="shared" si="109"/>
        <v>2432.4299999999998</v>
      </c>
      <c r="G286" s="8">
        <v>3.3</v>
      </c>
      <c r="H286" s="8">
        <f t="shared" si="110"/>
        <v>326.7</v>
      </c>
      <c r="I286" s="8">
        <f t="shared" si="111"/>
        <v>2759.1299999999997</v>
      </c>
      <c r="J286" s="16"/>
    </row>
    <row r="287" spans="1:10" x14ac:dyDescent="0.5">
      <c r="A287" s="9"/>
      <c r="B287" s="164" t="s">
        <v>96</v>
      </c>
      <c r="C287" s="21">
        <v>0</v>
      </c>
      <c r="D287" s="9" t="s">
        <v>81</v>
      </c>
      <c r="E287" s="162">
        <v>24.12</v>
      </c>
      <c r="F287" s="8">
        <f t="shared" si="109"/>
        <v>0</v>
      </c>
      <c r="G287" s="8">
        <v>3.3</v>
      </c>
      <c r="H287" s="8">
        <f t="shared" si="110"/>
        <v>0</v>
      </c>
      <c r="I287" s="8">
        <f t="shared" si="111"/>
        <v>0</v>
      </c>
      <c r="J287" s="16"/>
    </row>
    <row r="288" spans="1:10" x14ac:dyDescent="0.5">
      <c r="A288" s="9"/>
      <c r="B288" s="164" t="s">
        <v>97</v>
      </c>
      <c r="C288" s="21">
        <v>142</v>
      </c>
      <c r="D288" s="9" t="s">
        <v>81</v>
      </c>
      <c r="E288" s="162">
        <v>24.41</v>
      </c>
      <c r="F288" s="8">
        <f t="shared" si="109"/>
        <v>3466.22</v>
      </c>
      <c r="G288" s="8">
        <v>3.3</v>
      </c>
      <c r="H288" s="8">
        <f t="shared" si="110"/>
        <v>468.59999999999997</v>
      </c>
      <c r="I288" s="8">
        <f t="shared" si="111"/>
        <v>3934.8199999999997</v>
      </c>
      <c r="J288" s="16"/>
    </row>
    <row r="289" spans="1:10" x14ac:dyDescent="0.5">
      <c r="A289" s="9"/>
      <c r="B289" s="188" t="s">
        <v>123</v>
      </c>
      <c r="C289" s="21">
        <v>7.8</v>
      </c>
      <c r="D289" s="9" t="s">
        <v>81</v>
      </c>
      <c r="E289" s="162">
        <v>31.05</v>
      </c>
      <c r="F289" s="8">
        <f t="shared" si="109"/>
        <v>242.19</v>
      </c>
      <c r="G289" s="8">
        <v>0</v>
      </c>
      <c r="H289" s="8">
        <f t="shared" si="110"/>
        <v>0</v>
      </c>
      <c r="I289" s="8">
        <f t="shared" si="111"/>
        <v>242.19</v>
      </c>
      <c r="J289" s="7"/>
    </row>
    <row r="290" spans="1:10" x14ac:dyDescent="0.5">
      <c r="A290" s="9"/>
      <c r="B290" s="188" t="s">
        <v>124</v>
      </c>
      <c r="C290" s="21">
        <f>+C292*0.6</f>
        <v>10.799999999999999</v>
      </c>
      <c r="D290" s="9" t="s">
        <v>11</v>
      </c>
      <c r="E290" s="162">
        <v>250</v>
      </c>
      <c r="F290" s="8">
        <f t="shared" si="109"/>
        <v>2699.9999999999995</v>
      </c>
      <c r="G290" s="8">
        <v>0</v>
      </c>
      <c r="H290" s="8">
        <f t="shared" si="110"/>
        <v>0</v>
      </c>
      <c r="I290" s="8">
        <f t="shared" si="111"/>
        <v>2699.9999999999995</v>
      </c>
      <c r="J290" s="7"/>
    </row>
    <row r="291" spans="1:10" x14ac:dyDescent="0.5">
      <c r="A291" s="9"/>
      <c r="B291" s="164" t="s">
        <v>125</v>
      </c>
      <c r="C291" s="165">
        <f>+C290*0.3</f>
        <v>3.2399999999999998</v>
      </c>
      <c r="D291" s="166" t="s">
        <v>44</v>
      </c>
      <c r="E291" s="167">
        <v>250</v>
      </c>
      <c r="F291" s="168">
        <f t="shared" ref="F291" si="112">ROUND(C291*E291,0)</f>
        <v>810</v>
      </c>
      <c r="G291" s="8">
        <v>0</v>
      </c>
      <c r="H291" s="8">
        <f t="shared" si="110"/>
        <v>0</v>
      </c>
      <c r="I291" s="8">
        <f t="shared" si="111"/>
        <v>810</v>
      </c>
      <c r="J291" s="7"/>
    </row>
    <row r="292" spans="1:10" x14ac:dyDescent="0.5">
      <c r="A292" s="9"/>
      <c r="B292" s="188" t="s">
        <v>126</v>
      </c>
      <c r="C292" s="21">
        <v>18</v>
      </c>
      <c r="D292" s="9" t="s">
        <v>11</v>
      </c>
      <c r="E292" s="162">
        <v>0</v>
      </c>
      <c r="F292" s="8">
        <f t="shared" ref="F292:F294" si="113">E292*C292</f>
        <v>0</v>
      </c>
      <c r="G292" s="8">
        <v>133</v>
      </c>
      <c r="H292" s="8">
        <f t="shared" si="110"/>
        <v>2394</v>
      </c>
      <c r="I292" s="8">
        <f t="shared" si="111"/>
        <v>2394</v>
      </c>
      <c r="J292" s="7"/>
    </row>
    <row r="293" spans="1:10" x14ac:dyDescent="0.5">
      <c r="A293" s="9"/>
      <c r="B293" s="188" t="s">
        <v>127</v>
      </c>
      <c r="C293" s="21">
        <f>+C292*0.25</f>
        <v>4.5</v>
      </c>
      <c r="D293" s="9" t="s">
        <v>81</v>
      </c>
      <c r="E293" s="162">
        <v>35.590000000000003</v>
      </c>
      <c r="F293" s="8">
        <f t="shared" si="113"/>
        <v>160.15500000000003</v>
      </c>
      <c r="G293" s="8">
        <v>0</v>
      </c>
      <c r="H293" s="8">
        <f t="shared" si="110"/>
        <v>0</v>
      </c>
      <c r="I293" s="8">
        <f t="shared" si="111"/>
        <v>160.15500000000003</v>
      </c>
      <c r="J293" s="7"/>
    </row>
    <row r="294" spans="1:10" x14ac:dyDescent="0.5">
      <c r="A294" s="18"/>
      <c r="B294" s="10"/>
      <c r="C294" s="22"/>
      <c r="D294" s="18"/>
      <c r="E294" s="11">
        <v>0</v>
      </c>
      <c r="F294" s="11">
        <f t="shared" si="113"/>
        <v>0</v>
      </c>
      <c r="G294" s="11">
        <v>0</v>
      </c>
      <c r="H294" s="11">
        <f t="shared" si="110"/>
        <v>0</v>
      </c>
      <c r="I294" s="11">
        <f t="shared" si="111"/>
        <v>0</v>
      </c>
      <c r="J294" s="10"/>
    </row>
    <row r="295" spans="1:10" x14ac:dyDescent="0.5">
      <c r="A295" s="12"/>
      <c r="B295" s="3" t="str">
        <f>"ยอดยกไป "</f>
        <v xml:space="preserve">ยอดยกไป </v>
      </c>
      <c r="C295" s="12"/>
      <c r="D295" s="12"/>
      <c r="E295" s="13"/>
      <c r="F295" s="14">
        <f>SUM(F276:F294)</f>
        <v>18972.885499999997</v>
      </c>
      <c r="G295" s="13"/>
      <c r="H295" s="14">
        <f>SUM(H276:H294)</f>
        <v>7867.5</v>
      </c>
      <c r="I295" s="14">
        <f>F295+H295</f>
        <v>26840.385499999997</v>
      </c>
      <c r="J295" s="15"/>
    </row>
    <row r="298" spans="1:10" x14ac:dyDescent="0.5">
      <c r="A298" s="4" t="str">
        <f>A271</f>
        <v>รายการค่างานราคากลางงานก่อสร้าง    โครงการก่อสร้างพระบรมราชานุสาวรีย์ รัชกาลที่ 5</v>
      </c>
      <c r="B298" s="4"/>
      <c r="C298" s="1"/>
      <c r="D298" s="1"/>
      <c r="E298" s="1"/>
      <c r="F298" s="1"/>
      <c r="G298" s="1"/>
      <c r="H298" s="1"/>
      <c r="I298" s="2"/>
      <c r="J298" s="1"/>
    </row>
    <row r="299" spans="1:10" x14ac:dyDescent="0.5">
      <c r="A299" s="4" t="str">
        <f>A272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99" s="4"/>
      <c r="C299" s="1"/>
      <c r="D299" s="1"/>
      <c r="E299" s="1"/>
      <c r="F299" s="1" t="str">
        <f>F272</f>
        <v>คำนวณราคากลาง เมื่อวันที่  24 เดือน มกราคม  พ.ศ. 2565</v>
      </c>
      <c r="G299" s="1"/>
      <c r="H299" s="1"/>
      <c r="I299" s="2"/>
      <c r="J299" s="1" t="s">
        <v>5</v>
      </c>
    </row>
    <row r="300" spans="1:10" x14ac:dyDescent="0.5">
      <c r="A300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00" s="4"/>
      <c r="C300" s="1"/>
      <c r="D300" s="1"/>
      <c r="E300" s="1"/>
      <c r="F300" s="1"/>
      <c r="G300" s="1"/>
      <c r="H300" s="1"/>
      <c r="I300" s="157" t="s">
        <v>69</v>
      </c>
      <c r="J300" s="158" t="str">
        <f>IF(ROW()-26&lt;0,1,1+ROUND((ROW()/26),0))&amp;" / "&amp;$M$1</f>
        <v>13 / 5</v>
      </c>
    </row>
    <row r="301" spans="1:10" x14ac:dyDescent="0.5">
      <c r="A301" s="412" t="s">
        <v>6</v>
      </c>
      <c r="B301" s="412" t="s">
        <v>0</v>
      </c>
      <c r="C301" s="412" t="s">
        <v>1</v>
      </c>
      <c r="D301" s="412" t="s">
        <v>2</v>
      </c>
      <c r="E301" s="412" t="s">
        <v>7</v>
      </c>
      <c r="F301" s="412"/>
      <c r="G301" s="412" t="s">
        <v>8</v>
      </c>
      <c r="H301" s="412"/>
      <c r="I301" s="413" t="s">
        <v>9</v>
      </c>
      <c r="J301" s="412" t="s">
        <v>4</v>
      </c>
    </row>
    <row r="302" spans="1:10" x14ac:dyDescent="0.5">
      <c r="A302" s="412"/>
      <c r="B302" s="412"/>
      <c r="C302" s="412"/>
      <c r="D302" s="412"/>
      <c r="E302" s="3" t="s">
        <v>10</v>
      </c>
      <c r="F302" s="3" t="s">
        <v>3</v>
      </c>
      <c r="G302" s="3" t="s">
        <v>10</v>
      </c>
      <c r="H302" s="3" t="s">
        <v>3</v>
      </c>
      <c r="I302" s="412"/>
      <c r="J302" s="412"/>
    </row>
    <row r="303" spans="1:10" x14ac:dyDescent="0.5">
      <c r="A303" s="95"/>
      <c r="B303" s="151" t="s">
        <v>66</v>
      </c>
      <c r="C303" s="153"/>
      <c r="D303" s="151"/>
      <c r="E303" s="154">
        <v>0</v>
      </c>
      <c r="F303" s="154">
        <f>F295</f>
        <v>18972.885499999997</v>
      </c>
      <c r="G303" s="154">
        <v>0</v>
      </c>
      <c r="H303" s="154">
        <f>H295</f>
        <v>7867.5</v>
      </c>
      <c r="I303" s="155">
        <f>F303+H303</f>
        <v>26840.385499999997</v>
      </c>
      <c r="J303" s="6"/>
    </row>
    <row r="304" spans="1:10" x14ac:dyDescent="0.5">
      <c r="A304" s="98">
        <v>1</v>
      </c>
      <c r="B304" s="96" t="s">
        <v>82</v>
      </c>
      <c r="C304" s="21"/>
      <c r="D304" s="9"/>
      <c r="E304" s="8">
        <v>0</v>
      </c>
      <c r="F304" s="8">
        <f t="shared" ref="F304:F312" si="114">E304*C304</f>
        <v>0</v>
      </c>
      <c r="G304" s="8">
        <v>0</v>
      </c>
      <c r="H304" s="8">
        <f t="shared" ref="H304:H313" si="115">G304*C304</f>
        <v>0</v>
      </c>
      <c r="I304" s="8">
        <f t="shared" ref="I304:I313" si="116">H304+F304</f>
        <v>0</v>
      </c>
      <c r="J304" s="16"/>
    </row>
    <row r="305" spans="1:10" x14ac:dyDescent="0.5">
      <c r="A305" s="9"/>
      <c r="B305" s="97" t="s">
        <v>92</v>
      </c>
      <c r="C305" s="21">
        <v>3764</v>
      </c>
      <c r="D305" s="9" t="s">
        <v>81</v>
      </c>
      <c r="E305" s="8">
        <v>28</v>
      </c>
      <c r="F305" s="8">
        <f t="shared" si="114"/>
        <v>105392</v>
      </c>
      <c r="G305" s="8">
        <v>0</v>
      </c>
      <c r="H305" s="8">
        <f t="shared" si="115"/>
        <v>0</v>
      </c>
      <c r="I305" s="8">
        <f t="shared" si="116"/>
        <v>105392</v>
      </c>
      <c r="J305" s="7"/>
    </row>
    <row r="306" spans="1:10" x14ac:dyDescent="0.5">
      <c r="A306" s="9"/>
      <c r="B306" s="97" t="s">
        <v>101</v>
      </c>
      <c r="C306" s="21">
        <v>190</v>
      </c>
      <c r="D306" s="9" t="s">
        <v>81</v>
      </c>
      <c r="E306" s="8">
        <v>28</v>
      </c>
      <c r="F306" s="8">
        <f t="shared" si="114"/>
        <v>5320</v>
      </c>
      <c r="G306" s="8">
        <v>0</v>
      </c>
      <c r="H306" s="8">
        <f t="shared" si="115"/>
        <v>0</v>
      </c>
      <c r="I306" s="8">
        <f t="shared" si="116"/>
        <v>5320</v>
      </c>
      <c r="J306" s="16"/>
    </row>
    <row r="307" spans="1:10" x14ac:dyDescent="0.5">
      <c r="A307" s="9"/>
      <c r="B307" s="97" t="s">
        <v>105</v>
      </c>
      <c r="C307" s="21">
        <v>48</v>
      </c>
      <c r="D307" s="9" t="s">
        <v>81</v>
      </c>
      <c r="E307" s="8">
        <v>28</v>
      </c>
      <c r="F307" s="8">
        <f t="shared" si="114"/>
        <v>1344</v>
      </c>
      <c r="G307" s="8">
        <v>0</v>
      </c>
      <c r="H307" s="8">
        <f t="shared" si="115"/>
        <v>0</v>
      </c>
      <c r="I307" s="8">
        <f t="shared" si="116"/>
        <v>1344</v>
      </c>
      <c r="J307" s="16"/>
    </row>
    <row r="308" spans="1:10" x14ac:dyDescent="0.5">
      <c r="A308" s="9"/>
      <c r="B308" s="97" t="s">
        <v>102</v>
      </c>
      <c r="C308" s="21">
        <v>4</v>
      </c>
      <c r="D308" s="9" t="s">
        <v>73</v>
      </c>
      <c r="E308" s="8">
        <v>45</v>
      </c>
      <c r="F308" s="8">
        <f t="shared" si="114"/>
        <v>180</v>
      </c>
      <c r="G308" s="8">
        <v>0</v>
      </c>
      <c r="H308" s="8">
        <f t="shared" si="115"/>
        <v>0</v>
      </c>
      <c r="I308" s="8">
        <f t="shared" si="116"/>
        <v>180</v>
      </c>
      <c r="J308" s="16"/>
    </row>
    <row r="309" spans="1:10" ht="27.75" x14ac:dyDescent="0.5">
      <c r="A309" s="9"/>
      <c r="B309" s="97" t="s">
        <v>93</v>
      </c>
      <c r="C309" s="21">
        <v>64</v>
      </c>
      <c r="D309" s="9" t="s">
        <v>58</v>
      </c>
      <c r="E309" s="8">
        <v>51.4</v>
      </c>
      <c r="F309" s="8">
        <f t="shared" si="114"/>
        <v>3289.6</v>
      </c>
      <c r="G309" s="8">
        <v>0</v>
      </c>
      <c r="H309" s="8">
        <f t="shared" si="115"/>
        <v>0</v>
      </c>
      <c r="I309" s="8">
        <f t="shared" si="116"/>
        <v>3289.6</v>
      </c>
      <c r="J309" s="16"/>
    </row>
    <row r="310" spans="1:10" x14ac:dyDescent="0.5">
      <c r="A310" s="9"/>
      <c r="B310" s="97" t="s">
        <v>109</v>
      </c>
      <c r="C310" s="21">
        <v>1</v>
      </c>
      <c r="D310" s="9" t="s">
        <v>73</v>
      </c>
      <c r="E310" s="8">
        <v>45</v>
      </c>
      <c r="F310" s="8">
        <f t="shared" si="114"/>
        <v>45</v>
      </c>
      <c r="G310" s="8">
        <v>0</v>
      </c>
      <c r="H310" s="8">
        <f t="shared" si="115"/>
        <v>0</v>
      </c>
      <c r="I310" s="8">
        <f t="shared" si="116"/>
        <v>45</v>
      </c>
      <c r="J310" s="16"/>
    </row>
    <row r="311" spans="1:10" ht="27.75" x14ac:dyDescent="0.5">
      <c r="A311" s="9"/>
      <c r="B311" s="97" t="s">
        <v>119</v>
      </c>
      <c r="C311" s="21">
        <v>6</v>
      </c>
      <c r="D311" s="9" t="s">
        <v>58</v>
      </c>
      <c r="E311" s="8">
        <v>151.4</v>
      </c>
      <c r="F311" s="8">
        <f t="shared" si="114"/>
        <v>908.40000000000009</v>
      </c>
      <c r="G311" s="8">
        <v>0</v>
      </c>
      <c r="H311" s="8">
        <f t="shared" si="115"/>
        <v>0</v>
      </c>
      <c r="I311" s="8">
        <f t="shared" si="116"/>
        <v>908.40000000000009</v>
      </c>
      <c r="J311" s="16"/>
    </row>
    <row r="312" spans="1:10" ht="27.75" x14ac:dyDescent="0.5">
      <c r="A312" s="9"/>
      <c r="B312" s="97" t="s">
        <v>120</v>
      </c>
      <c r="C312" s="21">
        <v>4</v>
      </c>
      <c r="D312" s="9" t="s">
        <v>118</v>
      </c>
      <c r="E312" s="8">
        <v>151.4</v>
      </c>
      <c r="F312" s="8">
        <f t="shared" si="114"/>
        <v>605.6</v>
      </c>
      <c r="G312" s="8">
        <v>0</v>
      </c>
      <c r="H312" s="8">
        <f t="shared" si="115"/>
        <v>0</v>
      </c>
      <c r="I312" s="8">
        <f t="shared" si="116"/>
        <v>605.6</v>
      </c>
      <c r="J312" s="16"/>
    </row>
    <row r="313" spans="1:10" x14ac:dyDescent="0.5">
      <c r="A313" s="9"/>
      <c r="B313" s="169" t="s">
        <v>103</v>
      </c>
      <c r="C313" s="170">
        <f>+C305</f>
        <v>3764</v>
      </c>
      <c r="D313" s="171" t="s">
        <v>81</v>
      </c>
      <c r="E313" s="8">
        <v>-1</v>
      </c>
      <c r="F313" s="8">
        <f>E313*C313</f>
        <v>-3764</v>
      </c>
      <c r="G313" s="8">
        <v>10</v>
      </c>
      <c r="H313" s="8">
        <f t="shared" si="115"/>
        <v>37640</v>
      </c>
      <c r="I313" s="8">
        <f t="shared" si="116"/>
        <v>33876</v>
      </c>
      <c r="J313" s="16"/>
    </row>
    <row r="314" spans="1:10" x14ac:dyDescent="0.5">
      <c r="A314" s="9"/>
      <c r="B314" s="97" t="s">
        <v>88</v>
      </c>
      <c r="C314" s="170">
        <f>+C306+C307</f>
        <v>238</v>
      </c>
      <c r="D314" s="171" t="s">
        <v>81</v>
      </c>
      <c r="E314" s="8">
        <v>0</v>
      </c>
      <c r="F314" s="8">
        <f>E314*C314</f>
        <v>0</v>
      </c>
      <c r="G314" s="8">
        <v>10</v>
      </c>
      <c r="H314" s="8">
        <f>G314*C314</f>
        <v>2380</v>
      </c>
      <c r="I314" s="8">
        <f>H314+F314</f>
        <v>2380</v>
      </c>
      <c r="J314" s="16"/>
    </row>
    <row r="315" spans="1:10" x14ac:dyDescent="0.5">
      <c r="A315" s="9"/>
      <c r="B315" s="172" t="s">
        <v>104</v>
      </c>
      <c r="C315" s="173">
        <v>136</v>
      </c>
      <c r="D315" s="174" t="s">
        <v>11</v>
      </c>
      <c r="E315" s="8">
        <v>40</v>
      </c>
      <c r="F315" s="8">
        <f t="shared" ref="F315" si="117">E315*C315</f>
        <v>5440</v>
      </c>
      <c r="G315" s="8">
        <v>25</v>
      </c>
      <c r="H315" s="8">
        <f t="shared" ref="H315" si="118">G315*C315</f>
        <v>3400</v>
      </c>
      <c r="I315" s="8">
        <f t="shared" ref="I315" si="119">H315+F315</f>
        <v>8840</v>
      </c>
      <c r="J315" s="16"/>
    </row>
    <row r="316" spans="1:10" x14ac:dyDescent="0.5">
      <c r="A316" s="12"/>
      <c r="B316" s="3" t="str">
        <f>"รวมค่าวัสดุและค่าแรงงาน "&amp;B277</f>
        <v>รวมค่าวัสดุและค่าแรงงาน งานวิศวกรรมโครงสร้าง</v>
      </c>
      <c r="C316" s="12"/>
      <c r="D316" s="12"/>
      <c r="E316" s="14"/>
      <c r="F316" s="14">
        <f t="shared" ref="F316" si="120">SUM(F303:F315)</f>
        <v>137733.48550000001</v>
      </c>
      <c r="G316" s="14"/>
      <c r="H316" s="14">
        <f t="shared" ref="H316" si="121">SUM(H303:H315)</f>
        <v>51287.5</v>
      </c>
      <c r="I316" s="14">
        <f>SUM(I303:I315)</f>
        <v>189020.98550000001</v>
      </c>
      <c r="J316" s="15"/>
    </row>
    <row r="317" spans="1:10" x14ac:dyDescent="0.5">
      <c r="A317" s="189"/>
      <c r="B317" s="190"/>
      <c r="C317" s="191"/>
      <c r="D317" s="192"/>
      <c r="E317" s="193">
        <v>0</v>
      </c>
      <c r="F317" s="193">
        <v>0</v>
      </c>
      <c r="G317" s="193">
        <v>0</v>
      </c>
      <c r="H317" s="193">
        <v>0</v>
      </c>
      <c r="I317" s="194">
        <f>F317+H317</f>
        <v>0</v>
      </c>
      <c r="J317" s="195"/>
    </row>
    <row r="318" spans="1:10" x14ac:dyDescent="0.5">
      <c r="A318" s="95" t="s">
        <v>85</v>
      </c>
      <c r="B318" s="6" t="s">
        <v>112</v>
      </c>
      <c r="C318" s="153"/>
      <c r="D318" s="148"/>
      <c r="E318" s="196">
        <v>0</v>
      </c>
      <c r="F318" s="196">
        <v>0</v>
      </c>
      <c r="G318" s="196">
        <v>0</v>
      </c>
      <c r="H318" s="196">
        <v>0</v>
      </c>
      <c r="I318" s="197">
        <f>F318+H318</f>
        <v>0</v>
      </c>
      <c r="J318" s="7"/>
    </row>
    <row r="319" spans="1:10" x14ac:dyDescent="0.5">
      <c r="A319" s="98">
        <v>2</v>
      </c>
      <c r="B319" s="96" t="s">
        <v>65</v>
      </c>
      <c r="C319" s="21"/>
      <c r="D319" s="9"/>
      <c r="E319" s="8">
        <v>0</v>
      </c>
      <c r="F319" s="8">
        <f t="shared" ref="F319:F321" si="122">E319*C319</f>
        <v>0</v>
      </c>
      <c r="G319" s="8">
        <v>0</v>
      </c>
      <c r="H319" s="8">
        <f t="shared" ref="H319:H321" si="123">G319*C319</f>
        <v>0</v>
      </c>
      <c r="I319" s="8">
        <f t="shared" ref="I319:I321" si="124">H319+F319</f>
        <v>0</v>
      </c>
      <c r="J319" s="7"/>
    </row>
    <row r="320" spans="1:10" x14ac:dyDescent="0.5">
      <c r="A320" s="9"/>
      <c r="B320" s="152" t="s">
        <v>106</v>
      </c>
      <c r="C320" s="170">
        <v>155</v>
      </c>
      <c r="D320" s="9" t="s">
        <v>11</v>
      </c>
      <c r="E320" s="8">
        <v>280</v>
      </c>
      <c r="F320" s="8">
        <f t="shared" si="122"/>
        <v>43400</v>
      </c>
      <c r="G320" s="8">
        <v>70</v>
      </c>
      <c r="H320" s="8">
        <f t="shared" si="123"/>
        <v>10850</v>
      </c>
      <c r="I320" s="8">
        <f t="shared" si="124"/>
        <v>54250</v>
      </c>
      <c r="J320" s="7"/>
    </row>
    <row r="321" spans="1:10" x14ac:dyDescent="0.5">
      <c r="A321" s="9"/>
      <c r="B321" s="152" t="s">
        <v>107</v>
      </c>
      <c r="C321" s="21">
        <v>61</v>
      </c>
      <c r="D321" s="9" t="s">
        <v>86</v>
      </c>
      <c r="E321" s="8">
        <v>220</v>
      </c>
      <c r="F321" s="8">
        <f t="shared" si="122"/>
        <v>13420</v>
      </c>
      <c r="G321" s="8">
        <v>50</v>
      </c>
      <c r="H321" s="8">
        <f t="shared" si="123"/>
        <v>3050</v>
      </c>
      <c r="I321" s="8">
        <f t="shared" si="124"/>
        <v>16470</v>
      </c>
      <c r="J321" s="181"/>
    </row>
    <row r="322" spans="1:10" x14ac:dyDescent="0.5">
      <c r="A322" s="12"/>
      <c r="B322" s="3" t="str">
        <f>"ยอดยกไป "</f>
        <v xml:space="preserve">ยอดยกไป </v>
      </c>
      <c r="C322" s="12"/>
      <c r="D322" s="12"/>
      <c r="E322" s="13"/>
      <c r="F322" s="14">
        <f>SUM(F318:F321)</f>
        <v>56820</v>
      </c>
      <c r="G322" s="13"/>
      <c r="H322" s="14">
        <f>SUM(H318:H321)</f>
        <v>13900</v>
      </c>
      <c r="I322" s="14">
        <f>SUM(I318:I321)</f>
        <v>70720</v>
      </c>
      <c r="J322" s="15"/>
    </row>
    <row r="325" spans="1:10" x14ac:dyDescent="0.5">
      <c r="A325" s="4" t="str">
        <f>A298</f>
        <v>รายการค่างานราคากลางงานก่อสร้าง    โครงการก่อสร้างพระบรมราชานุสาวรีย์ รัชกาลที่ 5</v>
      </c>
      <c r="B325" s="4"/>
      <c r="C325" s="1"/>
      <c r="D325" s="1"/>
      <c r="E325" s="1"/>
      <c r="F325" s="1"/>
      <c r="G325" s="1"/>
      <c r="H325" s="1"/>
      <c r="I325" s="2"/>
      <c r="J325" s="1"/>
    </row>
    <row r="326" spans="1:10" x14ac:dyDescent="0.5">
      <c r="A326" s="4" t="str">
        <f>A299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26" s="4"/>
      <c r="C326" s="1"/>
      <c r="D326" s="1"/>
      <c r="E326" s="1"/>
      <c r="F326" s="1" t="str">
        <f>F272</f>
        <v>คำนวณราคากลาง เมื่อวันที่  24 เดือน มกราคม  พ.ศ. 2565</v>
      </c>
      <c r="G326" s="1"/>
      <c r="H326" s="1"/>
      <c r="I326" s="2"/>
      <c r="J326" s="1" t="s">
        <v>5</v>
      </c>
    </row>
    <row r="327" spans="1:10" x14ac:dyDescent="0.5">
      <c r="A32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27" s="4"/>
      <c r="C327" s="1"/>
      <c r="D327" s="1"/>
      <c r="E327" s="1"/>
      <c r="F327" s="1"/>
      <c r="G327" s="1"/>
      <c r="H327" s="1"/>
      <c r="I327" s="157" t="s">
        <v>69</v>
      </c>
      <c r="J327" s="158" t="str">
        <f>IF(ROW()-26&lt;0,1,1+ROUND((ROW()/26),0))&amp;" / "&amp;$M$1</f>
        <v>14 / 5</v>
      </c>
    </row>
    <row r="328" spans="1:10" x14ac:dyDescent="0.5">
      <c r="A328" s="412" t="s">
        <v>6</v>
      </c>
      <c r="B328" s="412" t="s">
        <v>0</v>
      </c>
      <c r="C328" s="412" t="s">
        <v>1</v>
      </c>
      <c r="D328" s="412" t="s">
        <v>2</v>
      </c>
      <c r="E328" s="412" t="s">
        <v>7</v>
      </c>
      <c r="F328" s="412"/>
      <c r="G328" s="412" t="s">
        <v>8</v>
      </c>
      <c r="H328" s="412"/>
      <c r="I328" s="413" t="s">
        <v>9</v>
      </c>
      <c r="J328" s="412" t="s">
        <v>4</v>
      </c>
    </row>
    <row r="329" spans="1:10" x14ac:dyDescent="0.5">
      <c r="A329" s="412"/>
      <c r="B329" s="412"/>
      <c r="C329" s="412"/>
      <c r="D329" s="412"/>
      <c r="E329" s="3" t="s">
        <v>10</v>
      </c>
      <c r="F329" s="3" t="s">
        <v>3</v>
      </c>
      <c r="G329" s="3" t="s">
        <v>10</v>
      </c>
      <c r="H329" s="3" t="s">
        <v>3</v>
      </c>
      <c r="I329" s="412"/>
      <c r="J329" s="412"/>
    </row>
    <row r="330" spans="1:10" x14ac:dyDescent="0.5">
      <c r="A330" s="95"/>
      <c r="B330" s="151" t="s">
        <v>66</v>
      </c>
      <c r="C330" s="153"/>
      <c r="D330" s="151"/>
      <c r="E330" s="154">
        <v>0</v>
      </c>
      <c r="F330" s="154">
        <f>F322</f>
        <v>56820</v>
      </c>
      <c r="G330" s="154">
        <v>0</v>
      </c>
      <c r="H330" s="154">
        <f>H322</f>
        <v>13900</v>
      </c>
      <c r="I330" s="155">
        <f>F330+H330</f>
        <v>70720</v>
      </c>
      <c r="J330" s="6"/>
    </row>
    <row r="331" spans="1:10" x14ac:dyDescent="0.5">
      <c r="A331" s="9"/>
      <c r="B331" s="185" t="s">
        <v>108</v>
      </c>
      <c r="C331" s="186">
        <v>136</v>
      </c>
      <c r="D331" s="187" t="s">
        <v>11</v>
      </c>
      <c r="E331" s="8">
        <v>40</v>
      </c>
      <c r="F331" s="8">
        <f t="shared" ref="F331" si="125">E331*C331</f>
        <v>5440</v>
      </c>
      <c r="G331" s="8">
        <v>25</v>
      </c>
      <c r="H331" s="8">
        <f t="shared" ref="H331" si="126">G331*C331</f>
        <v>3400</v>
      </c>
      <c r="I331" s="8">
        <f t="shared" ref="I331" si="127">H331+F331</f>
        <v>8840</v>
      </c>
      <c r="J331" s="16"/>
    </row>
    <row r="332" spans="1:10" x14ac:dyDescent="0.5">
      <c r="A332" s="183"/>
      <c r="B332" s="182"/>
      <c r="C332" s="170"/>
      <c r="D332" s="183"/>
      <c r="E332" s="184"/>
      <c r="F332" s="184"/>
      <c r="G332" s="184"/>
      <c r="H332" s="184"/>
      <c r="I332" s="184"/>
      <c r="J332" s="198"/>
    </row>
    <row r="333" spans="1:10" x14ac:dyDescent="0.5">
      <c r="A333" s="9"/>
      <c r="B333" s="152"/>
      <c r="C333" s="21"/>
      <c r="D333" s="9"/>
      <c r="E333" s="8"/>
      <c r="F333" s="8"/>
      <c r="G333" s="8"/>
      <c r="H333" s="8"/>
      <c r="I333" s="8"/>
      <c r="J333" s="7"/>
    </row>
    <row r="334" spans="1:10" x14ac:dyDescent="0.5">
      <c r="A334" s="9"/>
      <c r="B334" s="172"/>
      <c r="C334" s="173"/>
      <c r="D334" s="174"/>
      <c r="E334" s="8"/>
      <c r="F334" s="8"/>
      <c r="G334" s="8"/>
      <c r="H334" s="8"/>
      <c r="I334" s="8"/>
      <c r="J334" s="16"/>
    </row>
    <row r="335" spans="1:10" x14ac:dyDescent="0.5">
      <c r="A335" s="12"/>
      <c r="B335" s="3" t="str">
        <f>"รวมค่าวัสดุและค่าแรงงาน " &amp;B331</f>
        <v>รวมค่าวัสดุและค่าแรงงาน     - งานทาสีน้ำมัน</v>
      </c>
      <c r="C335" s="12"/>
      <c r="D335" s="12"/>
      <c r="E335" s="13"/>
      <c r="F335" s="14">
        <f>SUM(F330:F334)</f>
        <v>62260</v>
      </c>
      <c r="G335" s="13"/>
      <c r="H335" s="14">
        <f>SUM(H330:H334)</f>
        <v>17300</v>
      </c>
      <c r="I335" s="14">
        <f>SUM(I330:I334)</f>
        <v>79560</v>
      </c>
      <c r="J335" s="15"/>
    </row>
    <row r="336" spans="1:10" x14ac:dyDescent="0.5">
      <c r="A336" s="98">
        <v>3</v>
      </c>
      <c r="B336" s="96" t="s">
        <v>83</v>
      </c>
      <c r="C336" s="21"/>
      <c r="D336" s="9"/>
      <c r="E336" s="8">
        <v>0</v>
      </c>
      <c r="F336" s="8">
        <f t="shared" ref="F336:F338" si="128">E336*C336</f>
        <v>0</v>
      </c>
      <c r="G336" s="8">
        <v>0</v>
      </c>
      <c r="H336" s="8">
        <f t="shared" ref="H336:H338" si="129">G336*C336</f>
        <v>0</v>
      </c>
      <c r="I336" s="8">
        <f t="shared" ref="I336:I338" si="130">H336+F336</f>
        <v>0</v>
      </c>
      <c r="J336" s="175"/>
    </row>
    <row r="337" spans="1:10" x14ac:dyDescent="0.5">
      <c r="A337" s="9"/>
      <c r="B337" s="176" t="s">
        <v>84</v>
      </c>
      <c r="C337" s="177">
        <v>12</v>
      </c>
      <c r="D337" s="178" t="s">
        <v>58</v>
      </c>
      <c r="E337" s="179">
        <v>1024</v>
      </c>
      <c r="F337" s="179">
        <f t="shared" si="128"/>
        <v>12288</v>
      </c>
      <c r="G337" s="179">
        <v>450</v>
      </c>
      <c r="H337" s="179">
        <f t="shared" si="129"/>
        <v>5400</v>
      </c>
      <c r="I337" s="179">
        <f t="shared" si="130"/>
        <v>17688</v>
      </c>
      <c r="J337" s="16"/>
    </row>
    <row r="338" spans="1:10" x14ac:dyDescent="0.5">
      <c r="A338" s="9"/>
      <c r="B338" s="176" t="s">
        <v>121</v>
      </c>
      <c r="C338" s="177"/>
      <c r="D338" s="178"/>
      <c r="E338" s="179">
        <v>0</v>
      </c>
      <c r="F338" s="179">
        <f t="shared" si="128"/>
        <v>0</v>
      </c>
      <c r="G338" s="179">
        <v>0</v>
      </c>
      <c r="H338" s="179">
        <f t="shared" si="129"/>
        <v>0</v>
      </c>
      <c r="I338" s="179">
        <f t="shared" si="130"/>
        <v>0</v>
      </c>
      <c r="J338" s="16"/>
    </row>
    <row r="339" spans="1:10" x14ac:dyDescent="0.5">
      <c r="A339" s="9"/>
      <c r="B339" s="176" t="s">
        <v>122</v>
      </c>
      <c r="C339" s="177"/>
      <c r="D339" s="178"/>
      <c r="E339" s="179"/>
      <c r="F339" s="179"/>
      <c r="G339" s="179"/>
      <c r="H339" s="179"/>
      <c r="I339" s="179"/>
      <c r="J339" s="16"/>
    </row>
    <row r="340" spans="1:10" x14ac:dyDescent="0.5">
      <c r="A340" s="9"/>
      <c r="B340" s="176"/>
      <c r="C340" s="177"/>
      <c r="D340" s="178"/>
      <c r="E340" s="179"/>
      <c r="F340" s="179"/>
      <c r="G340" s="179"/>
      <c r="H340" s="179"/>
      <c r="I340" s="179"/>
      <c r="J340" s="16"/>
    </row>
    <row r="341" spans="1:10" x14ac:dyDescent="0.5">
      <c r="A341" s="9"/>
      <c r="B341" s="176"/>
      <c r="C341" s="177"/>
      <c r="D341" s="178"/>
      <c r="E341" s="179"/>
      <c r="F341" s="179"/>
      <c r="G341" s="179"/>
      <c r="H341" s="179"/>
      <c r="I341" s="179"/>
      <c r="J341" s="16"/>
    </row>
    <row r="342" spans="1:10" x14ac:dyDescent="0.5">
      <c r="A342" s="12"/>
      <c r="B342" s="3" t="str">
        <f>"รวมค่าวัสดุและค่าแรงงาน " &amp;B336</f>
        <v>รวมค่าวัสดุและค่าแรงงาน งานระบบไฟฟ้า</v>
      </c>
      <c r="C342" s="12"/>
      <c r="D342" s="12"/>
      <c r="E342" s="13"/>
      <c r="F342" s="14">
        <f>SUM(F336:F341)</f>
        <v>12288</v>
      </c>
      <c r="G342" s="13"/>
      <c r="H342" s="14">
        <f>SUM(H336:H341)</f>
        <v>5400</v>
      </c>
      <c r="I342" s="14">
        <f>F342+H342</f>
        <v>17688</v>
      </c>
      <c r="J342" s="16"/>
    </row>
    <row r="343" spans="1:10" x14ac:dyDescent="0.5">
      <c r="A343" s="98">
        <v>4</v>
      </c>
      <c r="B343" s="96" t="s">
        <v>115</v>
      </c>
      <c r="C343" s="21"/>
      <c r="D343" s="9"/>
      <c r="E343" s="8">
        <v>0</v>
      </c>
      <c r="F343" s="8">
        <f t="shared" ref="F343" si="131">E343*C343</f>
        <v>0</v>
      </c>
      <c r="G343" s="8">
        <v>0</v>
      </c>
      <c r="H343" s="8">
        <f t="shared" ref="H343" si="132">G343*C343</f>
        <v>0</v>
      </c>
      <c r="I343" s="8">
        <f t="shared" ref="I343" si="133">H343+F343</f>
        <v>0</v>
      </c>
      <c r="J343" s="7"/>
    </row>
    <row r="344" spans="1:10" x14ac:dyDescent="0.5">
      <c r="A344" s="9"/>
      <c r="B344" s="176"/>
      <c r="C344" s="177"/>
      <c r="D344" s="178"/>
      <c r="E344" s="179"/>
      <c r="F344" s="179"/>
      <c r="G344" s="179"/>
      <c r="H344" s="179"/>
      <c r="I344" s="179"/>
      <c r="J344" s="7"/>
    </row>
    <row r="345" spans="1:10" x14ac:dyDescent="0.5">
      <c r="A345" s="9"/>
      <c r="B345" s="176"/>
      <c r="C345" s="177"/>
      <c r="D345" s="178"/>
      <c r="E345" s="179"/>
      <c r="F345" s="179"/>
      <c r="G345" s="179"/>
      <c r="H345" s="179"/>
      <c r="I345" s="179"/>
      <c r="J345" s="7"/>
    </row>
    <row r="346" spans="1:10" x14ac:dyDescent="0.5">
      <c r="A346" s="9"/>
      <c r="B346" s="176"/>
      <c r="C346" s="177"/>
      <c r="D346" s="178"/>
      <c r="E346" s="179"/>
      <c r="F346" s="179"/>
      <c r="G346" s="179"/>
      <c r="H346" s="179"/>
      <c r="I346" s="179"/>
      <c r="J346" s="7"/>
    </row>
    <row r="347" spans="1:10" x14ac:dyDescent="0.5">
      <c r="A347" s="200"/>
      <c r="B347" s="201"/>
      <c r="C347" s="202"/>
      <c r="D347" s="203"/>
      <c r="E347" s="204"/>
      <c r="F347" s="204"/>
      <c r="G347" s="204"/>
      <c r="H347" s="204"/>
      <c r="I347" s="204"/>
      <c r="J347" s="205"/>
    </row>
    <row r="348" spans="1:10" x14ac:dyDescent="0.5">
      <c r="A348" s="12"/>
      <c r="B348" s="3" t="str">
        <f>"รวมค่าวัสดุและค่าแรงงาน " &amp;B343</f>
        <v>รวมค่าวัสดุและค่าแรงงาน งานอื่นๆ</v>
      </c>
      <c r="C348" s="12"/>
      <c r="D348" s="12"/>
      <c r="E348" s="13"/>
      <c r="F348" s="14">
        <f>SUM(F343:F347)</f>
        <v>0</v>
      </c>
      <c r="G348" s="13"/>
      <c r="H348" s="14">
        <f>SUM(H343:H347)</f>
        <v>0</v>
      </c>
      <c r="I348" s="14">
        <f>SUM(I343:I347)</f>
        <v>0</v>
      </c>
      <c r="J348" s="206"/>
    </row>
    <row r="349" spans="1:10" x14ac:dyDescent="0.5">
      <c r="A349" s="12"/>
      <c r="B349" s="180" t="str">
        <f>"รวมค่าวัสดุและค่าแรงงาน " &amp;B276</f>
        <v>รวมค่าวัสดุและค่าแรงงาน งานก่อสร้างอาคารจอดรถยนต์ รูปแบบที่ (4) ต่อ 1 หลัง</v>
      </c>
      <c r="C349" s="12"/>
      <c r="D349" s="12"/>
      <c r="E349" s="13"/>
      <c r="F349" s="14">
        <f>F348+F342+F335+F316</f>
        <v>212281.48550000001</v>
      </c>
      <c r="G349" s="13"/>
      <c r="H349" s="14">
        <f>H348+H342+H335+H316</f>
        <v>73987.5</v>
      </c>
      <c r="I349" s="14">
        <f>I348+I342+I335+I316</f>
        <v>286268.98550000001</v>
      </c>
      <c r="J349" s="15"/>
    </row>
    <row r="352" spans="1:10" x14ac:dyDescent="0.5">
      <c r="A352" s="4" t="str">
        <f>A325</f>
        <v>รายการค่างานราคากลางงานก่อสร้าง    โครงการก่อสร้างพระบรมราชานุสาวรีย์ รัชกาลที่ 5</v>
      </c>
      <c r="B352" s="4"/>
      <c r="C352" s="1"/>
      <c r="D352" s="1"/>
      <c r="E352" s="1"/>
      <c r="F352" s="1"/>
      <c r="G352" s="1"/>
      <c r="H352" s="1"/>
      <c r="I352" s="2"/>
      <c r="J352" s="1"/>
    </row>
    <row r="353" spans="1:10" x14ac:dyDescent="0.5">
      <c r="A353" s="4" t="str">
        <f>A326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53" s="4"/>
      <c r="C353" s="1"/>
      <c r="D353" s="1"/>
      <c r="E353" s="1"/>
      <c r="F353" s="1" t="str">
        <f>F326</f>
        <v>คำนวณราคากลาง เมื่อวันที่  24 เดือน มกราคม  พ.ศ. 2565</v>
      </c>
      <c r="G353" s="1"/>
      <c r="H353" s="1"/>
      <c r="I353" s="2"/>
      <c r="J353" s="1" t="s">
        <v>5</v>
      </c>
    </row>
    <row r="354" spans="1:10" x14ac:dyDescent="0.5">
      <c r="A354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54" s="4"/>
      <c r="C354" s="1"/>
      <c r="D354" s="1"/>
      <c r="E354" s="1"/>
      <c r="F354" s="1"/>
      <c r="G354" s="1"/>
      <c r="H354" s="1"/>
      <c r="I354" s="157" t="s">
        <v>69</v>
      </c>
      <c r="J354" s="158" t="str">
        <f>IF(ROW()-26&lt;0,1,1+ROUND((ROW()/26),0))&amp;" / "&amp;$M$1</f>
        <v>15 / 5</v>
      </c>
    </row>
    <row r="355" spans="1:10" x14ac:dyDescent="0.5">
      <c r="A355" s="412" t="s">
        <v>6</v>
      </c>
      <c r="B355" s="412" t="s">
        <v>0</v>
      </c>
      <c r="C355" s="412" t="s">
        <v>1</v>
      </c>
      <c r="D355" s="412" t="s">
        <v>2</v>
      </c>
      <c r="E355" s="412" t="s">
        <v>7</v>
      </c>
      <c r="F355" s="412"/>
      <c r="G355" s="412" t="s">
        <v>8</v>
      </c>
      <c r="H355" s="412"/>
      <c r="I355" s="413" t="s">
        <v>9</v>
      </c>
      <c r="J355" s="412" t="s">
        <v>4</v>
      </c>
    </row>
    <row r="356" spans="1:10" x14ac:dyDescent="0.5">
      <c r="A356" s="412"/>
      <c r="B356" s="412"/>
      <c r="C356" s="412"/>
      <c r="D356" s="412"/>
      <c r="E356" s="3" t="s">
        <v>10</v>
      </c>
      <c r="F356" s="3" t="s">
        <v>3</v>
      </c>
      <c r="G356" s="3" t="s">
        <v>10</v>
      </c>
      <c r="H356" s="3" t="s">
        <v>3</v>
      </c>
      <c r="I356" s="412"/>
      <c r="J356" s="412"/>
    </row>
    <row r="357" spans="1:10" x14ac:dyDescent="0.5">
      <c r="A357" s="95" t="s">
        <v>85</v>
      </c>
      <c r="B357" s="6" t="s">
        <v>164</v>
      </c>
      <c r="C357" s="153"/>
      <c r="D357" s="151"/>
      <c r="E357" s="154"/>
      <c r="F357" s="154"/>
      <c r="G357" s="154"/>
      <c r="H357" s="154"/>
      <c r="I357" s="155"/>
      <c r="J357" s="6"/>
    </row>
    <row r="358" spans="1:10" x14ac:dyDescent="0.5">
      <c r="A358" s="98">
        <v>1</v>
      </c>
      <c r="B358" s="96" t="s">
        <v>63</v>
      </c>
      <c r="C358" s="21"/>
      <c r="D358" s="9"/>
      <c r="E358" s="8"/>
      <c r="F358" s="8"/>
      <c r="G358" s="8"/>
      <c r="H358" s="8"/>
      <c r="I358" s="8"/>
      <c r="J358" s="16"/>
    </row>
    <row r="359" spans="1:10" x14ac:dyDescent="0.5">
      <c r="A359" s="98"/>
      <c r="B359" s="152" t="s">
        <v>91</v>
      </c>
      <c r="C359" s="21">
        <v>22.5</v>
      </c>
      <c r="D359" s="9" t="s">
        <v>12</v>
      </c>
      <c r="E359" s="8">
        <v>0</v>
      </c>
      <c r="F359" s="8">
        <f t="shared" ref="F359:F371" si="134">E359*C359</f>
        <v>0</v>
      </c>
      <c r="G359" s="8">
        <v>150</v>
      </c>
      <c r="H359" s="8">
        <f t="shared" ref="H359:H375" si="135">G359*C359</f>
        <v>3375</v>
      </c>
      <c r="I359" s="8">
        <f t="shared" ref="I359:I375" si="136">H359+F359</f>
        <v>3375</v>
      </c>
      <c r="J359" s="16"/>
    </row>
    <row r="360" spans="1:10" x14ac:dyDescent="0.5">
      <c r="A360" s="9"/>
      <c r="B360" s="152" t="s">
        <v>98</v>
      </c>
      <c r="C360" s="21">
        <v>47</v>
      </c>
      <c r="D360" s="9" t="s">
        <v>12</v>
      </c>
      <c r="E360" s="8">
        <v>0</v>
      </c>
      <c r="F360" s="8">
        <f t="shared" si="134"/>
        <v>0</v>
      </c>
      <c r="G360" s="8">
        <v>99</v>
      </c>
      <c r="H360" s="8">
        <f t="shared" si="135"/>
        <v>4653</v>
      </c>
      <c r="I360" s="8">
        <f t="shared" si="136"/>
        <v>4653</v>
      </c>
      <c r="J360" s="16"/>
    </row>
    <row r="361" spans="1:10" x14ac:dyDescent="0.5">
      <c r="A361" s="9"/>
      <c r="B361" s="152" t="s">
        <v>99</v>
      </c>
      <c r="C361" s="21">
        <v>34</v>
      </c>
      <c r="D361" s="9" t="s">
        <v>12</v>
      </c>
      <c r="E361" s="8">
        <v>220</v>
      </c>
      <c r="F361" s="8">
        <f t="shared" si="134"/>
        <v>7480</v>
      </c>
      <c r="G361" s="8">
        <v>90</v>
      </c>
      <c r="H361" s="8">
        <f t="shared" si="135"/>
        <v>3060</v>
      </c>
      <c r="I361" s="8">
        <f t="shared" si="136"/>
        <v>10540</v>
      </c>
      <c r="J361" s="7"/>
    </row>
    <row r="362" spans="1:10" x14ac:dyDescent="0.5">
      <c r="A362" s="9"/>
      <c r="B362" s="152" t="s">
        <v>78</v>
      </c>
      <c r="C362" s="21">
        <v>1.6</v>
      </c>
      <c r="D362" s="9" t="s">
        <v>12</v>
      </c>
      <c r="E362" s="8">
        <v>220</v>
      </c>
      <c r="F362" s="8">
        <f t="shared" si="134"/>
        <v>352</v>
      </c>
      <c r="G362" s="8">
        <v>90</v>
      </c>
      <c r="H362" s="8">
        <f t="shared" si="135"/>
        <v>144</v>
      </c>
      <c r="I362" s="8">
        <f t="shared" si="136"/>
        <v>496</v>
      </c>
      <c r="J362" s="7"/>
    </row>
    <row r="363" spans="1:10" x14ac:dyDescent="0.5">
      <c r="A363" s="9"/>
      <c r="B363" s="152" t="s">
        <v>79</v>
      </c>
      <c r="C363" s="21">
        <v>3.15</v>
      </c>
      <c r="D363" s="9" t="s">
        <v>12</v>
      </c>
      <c r="E363" s="8">
        <v>1495.33</v>
      </c>
      <c r="F363" s="8">
        <f t="shared" si="134"/>
        <v>4710.2894999999999</v>
      </c>
      <c r="G363" s="8">
        <v>398</v>
      </c>
      <c r="H363" s="8">
        <f t="shared" si="135"/>
        <v>1253.7</v>
      </c>
      <c r="I363" s="8">
        <f t="shared" si="136"/>
        <v>5963.9894999999997</v>
      </c>
      <c r="J363" s="16"/>
    </row>
    <row r="364" spans="1:10" x14ac:dyDescent="0.5">
      <c r="A364" s="9"/>
      <c r="B364" s="152" t="s">
        <v>128</v>
      </c>
      <c r="C364" s="21">
        <v>7.8</v>
      </c>
      <c r="D364" s="9" t="s">
        <v>12</v>
      </c>
      <c r="E364" s="8">
        <v>1523.36</v>
      </c>
      <c r="F364" s="8">
        <f t="shared" si="134"/>
        <v>11882.207999999999</v>
      </c>
      <c r="G364" s="8">
        <v>391</v>
      </c>
      <c r="H364" s="8">
        <f t="shared" si="135"/>
        <v>3049.7999999999997</v>
      </c>
      <c r="I364" s="8">
        <f t="shared" si="136"/>
        <v>14932.007999999998</v>
      </c>
      <c r="J364" s="16"/>
    </row>
    <row r="365" spans="1:10" x14ac:dyDescent="0.5">
      <c r="A365" s="9"/>
      <c r="B365" s="152" t="s">
        <v>80</v>
      </c>
      <c r="C365" s="21"/>
      <c r="D365" s="9"/>
      <c r="E365" s="8">
        <v>0</v>
      </c>
      <c r="F365" s="8">
        <f t="shared" si="134"/>
        <v>0</v>
      </c>
      <c r="G365" s="8">
        <v>0</v>
      </c>
      <c r="H365" s="8">
        <f t="shared" si="135"/>
        <v>0</v>
      </c>
      <c r="I365" s="8">
        <f t="shared" si="136"/>
        <v>0</v>
      </c>
      <c r="J365" s="16"/>
    </row>
    <row r="366" spans="1:10" x14ac:dyDescent="0.5">
      <c r="A366" s="9"/>
      <c r="B366" s="164" t="s">
        <v>94</v>
      </c>
      <c r="C366" s="21">
        <v>68</v>
      </c>
      <c r="D366" s="9" t="s">
        <v>81</v>
      </c>
      <c r="E366" s="162">
        <v>26.24</v>
      </c>
      <c r="F366" s="8">
        <f t="shared" si="134"/>
        <v>1784.32</v>
      </c>
      <c r="G366" s="8">
        <v>4.0999999999999996</v>
      </c>
      <c r="H366" s="8">
        <f t="shared" si="135"/>
        <v>278.79999999999995</v>
      </c>
      <c r="I366" s="8">
        <f t="shared" si="136"/>
        <v>2063.12</v>
      </c>
      <c r="J366" s="16"/>
    </row>
    <row r="367" spans="1:10" x14ac:dyDescent="0.5">
      <c r="A367" s="9"/>
      <c r="B367" s="164" t="s">
        <v>95</v>
      </c>
      <c r="C367" s="21">
        <v>348</v>
      </c>
      <c r="D367" s="9" t="s">
        <v>81</v>
      </c>
      <c r="E367" s="162">
        <v>24.57</v>
      </c>
      <c r="F367" s="8">
        <f t="shared" si="134"/>
        <v>8550.36</v>
      </c>
      <c r="G367" s="8">
        <v>3.3</v>
      </c>
      <c r="H367" s="8">
        <f t="shared" si="135"/>
        <v>1148.3999999999999</v>
      </c>
      <c r="I367" s="8">
        <f t="shared" si="136"/>
        <v>9698.76</v>
      </c>
      <c r="J367" s="16"/>
    </row>
    <row r="368" spans="1:10" x14ac:dyDescent="0.5">
      <c r="A368" s="9"/>
      <c r="B368" s="164" t="s">
        <v>96</v>
      </c>
      <c r="C368" s="21">
        <v>0</v>
      </c>
      <c r="D368" s="9" t="s">
        <v>81</v>
      </c>
      <c r="E368" s="162">
        <v>24.12</v>
      </c>
      <c r="F368" s="8">
        <f t="shared" si="134"/>
        <v>0</v>
      </c>
      <c r="G368" s="8">
        <v>3.3</v>
      </c>
      <c r="H368" s="8">
        <f t="shared" si="135"/>
        <v>0</v>
      </c>
      <c r="I368" s="8">
        <f t="shared" si="136"/>
        <v>0</v>
      </c>
      <c r="J368" s="16"/>
    </row>
    <row r="369" spans="1:10" x14ac:dyDescent="0.5">
      <c r="A369" s="9"/>
      <c r="B369" s="164" t="s">
        <v>97</v>
      </c>
      <c r="C369" s="21">
        <v>497</v>
      </c>
      <c r="D369" s="9" t="s">
        <v>81</v>
      </c>
      <c r="E369" s="162">
        <v>24.41</v>
      </c>
      <c r="F369" s="8">
        <f t="shared" si="134"/>
        <v>12131.77</v>
      </c>
      <c r="G369" s="8">
        <v>3.3</v>
      </c>
      <c r="H369" s="8">
        <f t="shared" si="135"/>
        <v>1640.1</v>
      </c>
      <c r="I369" s="8">
        <f t="shared" si="136"/>
        <v>13771.87</v>
      </c>
      <c r="J369" s="16"/>
    </row>
    <row r="370" spans="1:10" x14ac:dyDescent="0.5">
      <c r="A370" s="9"/>
      <c r="B370" s="188" t="s">
        <v>123</v>
      </c>
      <c r="C370" s="21">
        <v>27</v>
      </c>
      <c r="D370" s="9" t="s">
        <v>81</v>
      </c>
      <c r="E370" s="162">
        <v>31.05</v>
      </c>
      <c r="F370" s="8">
        <f t="shared" si="134"/>
        <v>838.35</v>
      </c>
      <c r="G370" s="8">
        <v>0</v>
      </c>
      <c r="H370" s="8">
        <f t="shared" si="135"/>
        <v>0</v>
      </c>
      <c r="I370" s="8">
        <f t="shared" si="136"/>
        <v>838.35</v>
      </c>
      <c r="J370" s="7"/>
    </row>
    <row r="371" spans="1:10" x14ac:dyDescent="0.5">
      <c r="A371" s="9"/>
      <c r="B371" s="188" t="s">
        <v>124</v>
      </c>
      <c r="C371" s="21">
        <f>+C373*0.6</f>
        <v>37.799999999999997</v>
      </c>
      <c r="D371" s="9" t="s">
        <v>11</v>
      </c>
      <c r="E371" s="162">
        <v>250</v>
      </c>
      <c r="F371" s="8">
        <f t="shared" si="134"/>
        <v>9450</v>
      </c>
      <c r="G371" s="8">
        <v>0</v>
      </c>
      <c r="H371" s="8">
        <f t="shared" si="135"/>
        <v>0</v>
      </c>
      <c r="I371" s="8">
        <f t="shared" si="136"/>
        <v>9450</v>
      </c>
      <c r="J371" s="7"/>
    </row>
    <row r="372" spans="1:10" x14ac:dyDescent="0.5">
      <c r="A372" s="9"/>
      <c r="B372" s="164" t="s">
        <v>125</v>
      </c>
      <c r="C372" s="165">
        <f>+C371*0.3</f>
        <v>11.339999999999998</v>
      </c>
      <c r="D372" s="166" t="s">
        <v>44</v>
      </c>
      <c r="E372" s="167">
        <v>250</v>
      </c>
      <c r="F372" s="168">
        <f t="shared" ref="F372" si="137">ROUND(C372*E372,0)</f>
        <v>2835</v>
      </c>
      <c r="G372" s="8">
        <v>0</v>
      </c>
      <c r="H372" s="8">
        <f t="shared" si="135"/>
        <v>0</v>
      </c>
      <c r="I372" s="8">
        <f t="shared" si="136"/>
        <v>2835</v>
      </c>
      <c r="J372" s="7"/>
    </row>
    <row r="373" spans="1:10" x14ac:dyDescent="0.5">
      <c r="A373" s="9"/>
      <c r="B373" s="188" t="s">
        <v>126</v>
      </c>
      <c r="C373" s="21">
        <v>63</v>
      </c>
      <c r="D373" s="9" t="s">
        <v>11</v>
      </c>
      <c r="E373" s="162">
        <v>0</v>
      </c>
      <c r="F373" s="8">
        <f t="shared" ref="F373:F375" si="138">E373*C373</f>
        <v>0</v>
      </c>
      <c r="G373" s="8">
        <v>133</v>
      </c>
      <c r="H373" s="8">
        <f t="shared" si="135"/>
        <v>8379</v>
      </c>
      <c r="I373" s="8">
        <f t="shared" si="136"/>
        <v>8379</v>
      </c>
      <c r="J373" s="7"/>
    </row>
    <row r="374" spans="1:10" x14ac:dyDescent="0.5">
      <c r="A374" s="9"/>
      <c r="B374" s="188" t="s">
        <v>127</v>
      </c>
      <c r="C374" s="21">
        <f>+C373*0.25</f>
        <v>15.75</v>
      </c>
      <c r="D374" s="9" t="s">
        <v>81</v>
      </c>
      <c r="E374" s="162">
        <v>35.590000000000003</v>
      </c>
      <c r="F374" s="8">
        <f t="shared" si="138"/>
        <v>560.54250000000002</v>
      </c>
      <c r="G374" s="8">
        <v>0</v>
      </c>
      <c r="H374" s="8">
        <f t="shared" si="135"/>
        <v>0</v>
      </c>
      <c r="I374" s="8">
        <f t="shared" si="136"/>
        <v>560.54250000000002</v>
      </c>
      <c r="J374" s="7"/>
    </row>
    <row r="375" spans="1:10" x14ac:dyDescent="0.5">
      <c r="A375" s="18"/>
      <c r="B375" s="10"/>
      <c r="C375" s="22"/>
      <c r="D375" s="18"/>
      <c r="E375" s="11">
        <v>0</v>
      </c>
      <c r="F375" s="11">
        <f t="shared" si="138"/>
        <v>0</v>
      </c>
      <c r="G375" s="11">
        <v>0</v>
      </c>
      <c r="H375" s="11">
        <f t="shared" si="135"/>
        <v>0</v>
      </c>
      <c r="I375" s="11">
        <f t="shared" si="136"/>
        <v>0</v>
      </c>
      <c r="J375" s="10"/>
    </row>
    <row r="376" spans="1:10" x14ac:dyDescent="0.5">
      <c r="A376" s="12"/>
      <c r="B376" s="3" t="str">
        <f>"ยอดยกไป "</f>
        <v xml:space="preserve">ยอดยกไป </v>
      </c>
      <c r="C376" s="12"/>
      <c r="D376" s="12"/>
      <c r="E376" s="13"/>
      <c r="F376" s="14">
        <f>SUM(F357:F375)</f>
        <v>60574.84</v>
      </c>
      <c r="G376" s="13"/>
      <c r="H376" s="14">
        <f>SUM(H357:H375)</f>
        <v>26981.8</v>
      </c>
      <c r="I376" s="14">
        <f>F376+H376</f>
        <v>87556.64</v>
      </c>
      <c r="J376" s="15"/>
    </row>
    <row r="379" spans="1:10" x14ac:dyDescent="0.5">
      <c r="A379" s="4" t="str">
        <f>A352</f>
        <v>รายการค่างานราคากลางงานก่อสร้าง    โครงการก่อสร้างพระบรมราชานุสาวรีย์ รัชกาลที่ 5</v>
      </c>
      <c r="B379" s="4"/>
      <c r="C379" s="1"/>
      <c r="D379" s="1"/>
      <c r="E379" s="1"/>
      <c r="F379" s="1"/>
      <c r="G379" s="1"/>
      <c r="H379" s="1"/>
      <c r="I379" s="2"/>
      <c r="J379" s="1"/>
    </row>
    <row r="380" spans="1:10" x14ac:dyDescent="0.5">
      <c r="A380" s="4" t="str">
        <f>A353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80" s="4"/>
      <c r="C380" s="1"/>
      <c r="D380" s="1"/>
      <c r="E380" s="1"/>
      <c r="F380" s="1" t="str">
        <f>F353</f>
        <v>คำนวณราคากลาง เมื่อวันที่  24 เดือน มกราคม  พ.ศ. 2565</v>
      </c>
      <c r="G380" s="1"/>
      <c r="H380" s="1"/>
      <c r="I380" s="2"/>
      <c r="J380" s="1" t="s">
        <v>5</v>
      </c>
    </row>
    <row r="381" spans="1:10" x14ac:dyDescent="0.5">
      <c r="A381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81" s="4"/>
      <c r="C381" s="1"/>
      <c r="D381" s="1"/>
      <c r="E381" s="1"/>
      <c r="F381" s="1"/>
      <c r="G381" s="1"/>
      <c r="H381" s="1"/>
      <c r="I381" s="157" t="s">
        <v>69</v>
      </c>
      <c r="J381" s="158" t="str">
        <f>IF(ROW()-26&lt;0,1,1+ROUND((ROW()/26),0))&amp;" / "&amp;$M$1</f>
        <v>16 / 5</v>
      </c>
    </row>
    <row r="382" spans="1:10" x14ac:dyDescent="0.5">
      <c r="A382" s="412" t="s">
        <v>6</v>
      </c>
      <c r="B382" s="412" t="s">
        <v>0</v>
      </c>
      <c r="C382" s="412" t="s">
        <v>1</v>
      </c>
      <c r="D382" s="412" t="s">
        <v>2</v>
      </c>
      <c r="E382" s="412" t="s">
        <v>7</v>
      </c>
      <c r="F382" s="412"/>
      <c r="G382" s="412" t="s">
        <v>8</v>
      </c>
      <c r="H382" s="412"/>
      <c r="I382" s="413" t="s">
        <v>9</v>
      </c>
      <c r="J382" s="412" t="s">
        <v>4</v>
      </c>
    </row>
    <row r="383" spans="1:10" x14ac:dyDescent="0.5">
      <c r="A383" s="412"/>
      <c r="B383" s="412"/>
      <c r="C383" s="412"/>
      <c r="D383" s="412"/>
      <c r="E383" s="3" t="s">
        <v>10</v>
      </c>
      <c r="F383" s="3" t="s">
        <v>3</v>
      </c>
      <c r="G383" s="3" t="s">
        <v>10</v>
      </c>
      <c r="H383" s="3" t="s">
        <v>3</v>
      </c>
      <c r="I383" s="412"/>
      <c r="J383" s="412"/>
    </row>
    <row r="384" spans="1:10" x14ac:dyDescent="0.5">
      <c r="A384" s="95"/>
      <c r="B384" s="151" t="s">
        <v>66</v>
      </c>
      <c r="C384" s="153"/>
      <c r="D384" s="151"/>
      <c r="E384" s="154">
        <v>0</v>
      </c>
      <c r="F384" s="154">
        <f>F376</f>
        <v>60574.84</v>
      </c>
      <c r="G384" s="154">
        <v>0</v>
      </c>
      <c r="H384" s="154">
        <f>H376</f>
        <v>26981.8</v>
      </c>
      <c r="I384" s="155">
        <f>F384+H384</f>
        <v>87556.64</v>
      </c>
      <c r="J384" s="6"/>
    </row>
    <row r="385" spans="1:10" x14ac:dyDescent="0.5">
      <c r="A385" s="98">
        <v>1</v>
      </c>
      <c r="B385" s="96" t="s">
        <v>82</v>
      </c>
      <c r="C385" s="21"/>
      <c r="D385" s="9"/>
      <c r="E385" s="8">
        <v>0</v>
      </c>
      <c r="F385" s="8">
        <f t="shared" ref="F385:F393" si="139">E385*C385</f>
        <v>0</v>
      </c>
      <c r="G385" s="8">
        <v>0</v>
      </c>
      <c r="H385" s="8">
        <f t="shared" ref="H385:H394" si="140">G385*C385</f>
        <v>0</v>
      </c>
      <c r="I385" s="8">
        <f t="shared" ref="I385:I394" si="141">H385+F385</f>
        <v>0</v>
      </c>
      <c r="J385" s="16"/>
    </row>
    <row r="386" spans="1:10" x14ac:dyDescent="0.5">
      <c r="A386" s="9"/>
      <c r="B386" s="97" t="s">
        <v>92</v>
      </c>
      <c r="C386" s="21">
        <v>14093</v>
      </c>
      <c r="D386" s="9" t="s">
        <v>81</v>
      </c>
      <c r="E386" s="8">
        <v>28</v>
      </c>
      <c r="F386" s="8">
        <f t="shared" si="139"/>
        <v>394604</v>
      </c>
      <c r="G386" s="8">
        <v>0</v>
      </c>
      <c r="H386" s="8">
        <f t="shared" si="140"/>
        <v>0</v>
      </c>
      <c r="I386" s="8">
        <f t="shared" si="141"/>
        <v>394604</v>
      </c>
      <c r="J386" s="7"/>
    </row>
    <row r="387" spans="1:10" x14ac:dyDescent="0.5">
      <c r="A387" s="9"/>
      <c r="B387" s="97" t="s">
        <v>101</v>
      </c>
      <c r="C387" s="21">
        <v>5252</v>
      </c>
      <c r="D387" s="9" t="s">
        <v>81</v>
      </c>
      <c r="E387" s="8">
        <v>28</v>
      </c>
      <c r="F387" s="8">
        <f t="shared" si="139"/>
        <v>147056</v>
      </c>
      <c r="G387" s="8">
        <v>0</v>
      </c>
      <c r="H387" s="8">
        <f t="shared" si="140"/>
        <v>0</v>
      </c>
      <c r="I387" s="8">
        <f t="shared" si="141"/>
        <v>147056</v>
      </c>
      <c r="J387" s="16"/>
    </row>
    <row r="388" spans="1:10" x14ac:dyDescent="0.5">
      <c r="A388" s="9"/>
      <c r="B388" s="97" t="s">
        <v>105</v>
      </c>
      <c r="C388" s="21">
        <v>1140</v>
      </c>
      <c r="D388" s="9" t="s">
        <v>81</v>
      </c>
      <c r="E388" s="8">
        <v>28</v>
      </c>
      <c r="F388" s="8">
        <f t="shared" si="139"/>
        <v>31920</v>
      </c>
      <c r="G388" s="8">
        <v>0</v>
      </c>
      <c r="H388" s="8">
        <f t="shared" si="140"/>
        <v>0</v>
      </c>
      <c r="I388" s="8">
        <f t="shared" si="141"/>
        <v>31920</v>
      </c>
      <c r="J388" s="16"/>
    </row>
    <row r="389" spans="1:10" x14ac:dyDescent="0.5">
      <c r="A389" s="9"/>
      <c r="B389" s="97" t="s">
        <v>102</v>
      </c>
      <c r="C389" s="21">
        <v>8</v>
      </c>
      <c r="D389" s="9" t="s">
        <v>73</v>
      </c>
      <c r="E389" s="8">
        <v>45</v>
      </c>
      <c r="F389" s="8">
        <f t="shared" si="139"/>
        <v>360</v>
      </c>
      <c r="G389" s="8">
        <v>0</v>
      </c>
      <c r="H389" s="8">
        <f t="shared" si="140"/>
        <v>0</v>
      </c>
      <c r="I389" s="8">
        <f t="shared" si="141"/>
        <v>360</v>
      </c>
      <c r="J389" s="16"/>
    </row>
    <row r="390" spans="1:10" ht="27.75" x14ac:dyDescent="0.5">
      <c r="A390" s="9"/>
      <c r="B390" s="97" t="s">
        <v>93</v>
      </c>
      <c r="C390" s="21">
        <v>224</v>
      </c>
      <c r="D390" s="9" t="s">
        <v>58</v>
      </c>
      <c r="E390" s="8">
        <v>51.4</v>
      </c>
      <c r="F390" s="8">
        <f t="shared" si="139"/>
        <v>11513.6</v>
      </c>
      <c r="G390" s="8">
        <v>0</v>
      </c>
      <c r="H390" s="8">
        <f t="shared" si="140"/>
        <v>0</v>
      </c>
      <c r="I390" s="8">
        <f t="shared" si="141"/>
        <v>11513.6</v>
      </c>
      <c r="J390" s="16"/>
    </row>
    <row r="391" spans="1:10" x14ac:dyDescent="0.5">
      <c r="A391" s="9"/>
      <c r="B391" s="97" t="s">
        <v>109</v>
      </c>
      <c r="C391" s="21">
        <v>1</v>
      </c>
      <c r="D391" s="9" t="s">
        <v>73</v>
      </c>
      <c r="E391" s="8">
        <v>45</v>
      </c>
      <c r="F391" s="8">
        <f t="shared" si="139"/>
        <v>45</v>
      </c>
      <c r="G391" s="8">
        <v>0</v>
      </c>
      <c r="H391" s="8">
        <f t="shared" si="140"/>
        <v>0</v>
      </c>
      <c r="I391" s="8">
        <f t="shared" si="141"/>
        <v>45</v>
      </c>
      <c r="J391" s="16"/>
    </row>
    <row r="392" spans="1:10" ht="27.75" x14ac:dyDescent="0.5">
      <c r="A392" s="9"/>
      <c r="B392" s="97" t="s">
        <v>119</v>
      </c>
      <c r="C392" s="21">
        <v>20</v>
      </c>
      <c r="D392" s="9" t="s">
        <v>58</v>
      </c>
      <c r="E392" s="8">
        <v>151.4</v>
      </c>
      <c r="F392" s="8">
        <f t="shared" si="139"/>
        <v>3028</v>
      </c>
      <c r="G392" s="8">
        <v>0</v>
      </c>
      <c r="H392" s="8">
        <f t="shared" si="140"/>
        <v>0</v>
      </c>
      <c r="I392" s="8">
        <f t="shared" si="141"/>
        <v>3028</v>
      </c>
      <c r="J392" s="16"/>
    </row>
    <row r="393" spans="1:10" ht="27.75" x14ac:dyDescent="0.5">
      <c r="A393" s="9"/>
      <c r="B393" s="97" t="s">
        <v>120</v>
      </c>
      <c r="C393" s="21">
        <v>16</v>
      </c>
      <c r="D393" s="9" t="s">
        <v>118</v>
      </c>
      <c r="E393" s="8">
        <v>151.4</v>
      </c>
      <c r="F393" s="8">
        <f t="shared" si="139"/>
        <v>2422.4</v>
      </c>
      <c r="G393" s="8">
        <v>0</v>
      </c>
      <c r="H393" s="8">
        <f t="shared" si="140"/>
        <v>0</v>
      </c>
      <c r="I393" s="8">
        <f t="shared" si="141"/>
        <v>2422.4</v>
      </c>
      <c r="J393" s="16"/>
    </row>
    <row r="394" spans="1:10" x14ac:dyDescent="0.5">
      <c r="A394" s="9"/>
      <c r="B394" s="169" t="s">
        <v>103</v>
      </c>
      <c r="C394" s="170">
        <f>+C386</f>
        <v>14093</v>
      </c>
      <c r="D394" s="171" t="s">
        <v>81</v>
      </c>
      <c r="E394" s="8">
        <v>-1</v>
      </c>
      <c r="F394" s="8">
        <f>E394*C394</f>
        <v>-14093</v>
      </c>
      <c r="G394" s="8">
        <v>10</v>
      </c>
      <c r="H394" s="8">
        <f t="shared" si="140"/>
        <v>140930</v>
      </c>
      <c r="I394" s="8">
        <f t="shared" si="141"/>
        <v>126837</v>
      </c>
      <c r="J394" s="16"/>
    </row>
    <row r="395" spans="1:10" x14ac:dyDescent="0.5">
      <c r="A395" s="9"/>
      <c r="B395" s="97" t="s">
        <v>88</v>
      </c>
      <c r="C395" s="170">
        <f>+C387+C388</f>
        <v>6392</v>
      </c>
      <c r="D395" s="171" t="s">
        <v>81</v>
      </c>
      <c r="E395" s="8">
        <v>0</v>
      </c>
      <c r="F395" s="8">
        <f>E395*C395</f>
        <v>0</v>
      </c>
      <c r="G395" s="8">
        <v>10</v>
      </c>
      <c r="H395" s="8">
        <f>G395*C395</f>
        <v>63920</v>
      </c>
      <c r="I395" s="8">
        <f>H395+F395</f>
        <v>63920</v>
      </c>
      <c r="J395" s="16"/>
    </row>
    <row r="396" spans="1:10" x14ac:dyDescent="0.5">
      <c r="A396" s="9"/>
      <c r="B396" s="172" t="s">
        <v>104</v>
      </c>
      <c r="C396" s="173">
        <v>436</v>
      </c>
      <c r="D396" s="174" t="s">
        <v>11</v>
      </c>
      <c r="E396" s="8">
        <v>40</v>
      </c>
      <c r="F396" s="8">
        <f t="shared" ref="F396" si="142">E396*C396</f>
        <v>17440</v>
      </c>
      <c r="G396" s="8">
        <v>25</v>
      </c>
      <c r="H396" s="8">
        <f t="shared" ref="H396" si="143">G396*C396</f>
        <v>10900</v>
      </c>
      <c r="I396" s="8">
        <f t="shared" ref="I396" si="144">H396+F396</f>
        <v>28340</v>
      </c>
      <c r="J396" s="16"/>
    </row>
    <row r="397" spans="1:10" x14ac:dyDescent="0.5">
      <c r="A397" s="12"/>
      <c r="B397" s="3" t="str">
        <f>"รวมค่าวัสดุและค่าแรงงาน "&amp;B358</f>
        <v>รวมค่าวัสดุและค่าแรงงาน งานวิศวกรรมโครงสร้าง</v>
      </c>
      <c r="C397" s="12"/>
      <c r="D397" s="12"/>
      <c r="E397" s="14"/>
      <c r="F397" s="14">
        <f t="shared" ref="F397" si="145">SUM(F384:F396)</f>
        <v>654870.84</v>
      </c>
      <c r="G397" s="14"/>
      <c r="H397" s="14">
        <f t="shared" ref="H397" si="146">SUM(H384:H396)</f>
        <v>242731.8</v>
      </c>
      <c r="I397" s="14">
        <f>SUM(I384:I396)</f>
        <v>897602.64</v>
      </c>
      <c r="J397" s="15"/>
    </row>
    <row r="398" spans="1:10" x14ac:dyDescent="0.5">
      <c r="A398" s="189"/>
      <c r="B398" s="190"/>
      <c r="C398" s="191"/>
      <c r="D398" s="192"/>
      <c r="E398" s="193">
        <v>0</v>
      </c>
      <c r="F398" s="193">
        <v>0</v>
      </c>
      <c r="G398" s="193">
        <v>0</v>
      </c>
      <c r="H398" s="193">
        <v>0</v>
      </c>
      <c r="I398" s="194">
        <f>F398+H398</f>
        <v>0</v>
      </c>
      <c r="J398" s="195"/>
    </row>
    <row r="399" spans="1:10" x14ac:dyDescent="0.5">
      <c r="A399" s="95" t="s">
        <v>85</v>
      </c>
      <c r="B399" s="6" t="s">
        <v>113</v>
      </c>
      <c r="C399" s="153"/>
      <c r="D399" s="148"/>
      <c r="E399" s="196">
        <v>0</v>
      </c>
      <c r="F399" s="196">
        <v>0</v>
      </c>
      <c r="G399" s="196">
        <v>0</v>
      </c>
      <c r="H399" s="196">
        <v>0</v>
      </c>
      <c r="I399" s="197">
        <f>F399+H399</f>
        <v>0</v>
      </c>
      <c r="J399" s="7"/>
    </row>
    <row r="400" spans="1:10" x14ac:dyDescent="0.5">
      <c r="A400" s="98">
        <v>2</v>
      </c>
      <c r="B400" s="96" t="s">
        <v>65</v>
      </c>
      <c r="C400" s="21"/>
      <c r="D400" s="9"/>
      <c r="E400" s="8">
        <v>0</v>
      </c>
      <c r="F400" s="8">
        <f t="shared" ref="F400:F402" si="147">E400*C400</f>
        <v>0</v>
      </c>
      <c r="G400" s="8">
        <v>0</v>
      </c>
      <c r="H400" s="8">
        <f t="shared" ref="H400:H402" si="148">G400*C400</f>
        <v>0</v>
      </c>
      <c r="I400" s="8">
        <f t="shared" ref="I400:I402" si="149">H400+F400</f>
        <v>0</v>
      </c>
      <c r="J400" s="7"/>
    </row>
    <row r="401" spans="1:10" x14ac:dyDescent="0.5">
      <c r="A401" s="9"/>
      <c r="B401" s="152" t="s">
        <v>106</v>
      </c>
      <c r="C401" s="170">
        <v>604.5</v>
      </c>
      <c r="D401" s="9" t="s">
        <v>11</v>
      </c>
      <c r="E401" s="8">
        <v>280</v>
      </c>
      <c r="F401" s="8">
        <f t="shared" si="147"/>
        <v>169260</v>
      </c>
      <c r="G401" s="8">
        <v>70</v>
      </c>
      <c r="H401" s="8">
        <f t="shared" si="148"/>
        <v>42315</v>
      </c>
      <c r="I401" s="8">
        <f t="shared" si="149"/>
        <v>211575</v>
      </c>
      <c r="J401" s="7"/>
    </row>
    <row r="402" spans="1:10" x14ac:dyDescent="0.5">
      <c r="A402" s="9"/>
      <c r="B402" s="152" t="s">
        <v>107</v>
      </c>
      <c r="C402" s="21">
        <v>212</v>
      </c>
      <c r="D402" s="9" t="s">
        <v>86</v>
      </c>
      <c r="E402" s="8">
        <v>220</v>
      </c>
      <c r="F402" s="8">
        <f t="shared" si="147"/>
        <v>46640</v>
      </c>
      <c r="G402" s="8">
        <v>50</v>
      </c>
      <c r="H402" s="8">
        <f t="shared" si="148"/>
        <v>10600</v>
      </c>
      <c r="I402" s="8">
        <f t="shared" si="149"/>
        <v>57240</v>
      </c>
      <c r="J402" s="181"/>
    </row>
    <row r="403" spans="1:10" x14ac:dyDescent="0.5">
      <c r="A403" s="12"/>
      <c r="B403" s="3" t="str">
        <f>"ยอดยกไป "</f>
        <v xml:space="preserve">ยอดยกไป </v>
      </c>
      <c r="C403" s="12"/>
      <c r="D403" s="12"/>
      <c r="E403" s="13"/>
      <c r="F403" s="14">
        <f>SUM(F399:F402)</f>
        <v>215900</v>
      </c>
      <c r="G403" s="13"/>
      <c r="H403" s="14">
        <f>SUM(H399:H402)</f>
        <v>52915</v>
      </c>
      <c r="I403" s="14">
        <f>SUM(I399:I402)</f>
        <v>268815</v>
      </c>
      <c r="J403" s="15"/>
    </row>
    <row r="406" spans="1:10" x14ac:dyDescent="0.5">
      <c r="A406" s="4" t="str">
        <f>A379</f>
        <v>รายการค่างานราคากลางงานก่อสร้าง    โครงการก่อสร้างพระบรมราชานุสาวรีย์ รัชกาลที่ 5</v>
      </c>
      <c r="B406" s="4"/>
      <c r="C406" s="1"/>
      <c r="D406" s="1"/>
      <c r="E406" s="1"/>
      <c r="F406" s="1"/>
      <c r="G406" s="1"/>
      <c r="H406" s="1"/>
      <c r="I406" s="2"/>
      <c r="J406" s="1"/>
    </row>
    <row r="407" spans="1:10" x14ac:dyDescent="0.5">
      <c r="A407" s="4" t="str">
        <f>A380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07" s="4"/>
      <c r="C407" s="1"/>
      <c r="D407" s="1"/>
      <c r="E407" s="1"/>
      <c r="F407" s="1" t="str">
        <f>F353</f>
        <v>คำนวณราคากลาง เมื่อวันที่  24 เดือน มกราคม  พ.ศ. 2565</v>
      </c>
      <c r="G407" s="1"/>
      <c r="H407" s="1"/>
      <c r="I407" s="2"/>
      <c r="J407" s="1" t="s">
        <v>5</v>
      </c>
    </row>
    <row r="408" spans="1:10" x14ac:dyDescent="0.5">
      <c r="A408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08" s="4"/>
      <c r="C408" s="1"/>
      <c r="D408" s="1"/>
      <c r="E408" s="1"/>
      <c r="F408" s="1"/>
      <c r="G408" s="1"/>
      <c r="H408" s="1"/>
      <c r="I408" s="157" t="s">
        <v>69</v>
      </c>
      <c r="J408" s="158" t="str">
        <f>IF(ROW()-26&lt;0,1,1+ROUND((ROW()/26),0))&amp;" / "&amp;$M$1</f>
        <v>17 / 5</v>
      </c>
    </row>
    <row r="409" spans="1:10" x14ac:dyDescent="0.5">
      <c r="A409" s="412" t="s">
        <v>6</v>
      </c>
      <c r="B409" s="412" t="s">
        <v>0</v>
      </c>
      <c r="C409" s="412" t="s">
        <v>1</v>
      </c>
      <c r="D409" s="412" t="s">
        <v>2</v>
      </c>
      <c r="E409" s="412" t="s">
        <v>7</v>
      </c>
      <c r="F409" s="412"/>
      <c r="G409" s="412" t="s">
        <v>8</v>
      </c>
      <c r="H409" s="412"/>
      <c r="I409" s="413" t="s">
        <v>9</v>
      </c>
      <c r="J409" s="412" t="s">
        <v>4</v>
      </c>
    </row>
    <row r="410" spans="1:10" x14ac:dyDescent="0.5">
      <c r="A410" s="412"/>
      <c r="B410" s="412"/>
      <c r="C410" s="412"/>
      <c r="D410" s="412"/>
      <c r="E410" s="3" t="s">
        <v>10</v>
      </c>
      <c r="F410" s="3" t="s">
        <v>3</v>
      </c>
      <c r="G410" s="3" t="s">
        <v>10</v>
      </c>
      <c r="H410" s="3" t="s">
        <v>3</v>
      </c>
      <c r="I410" s="412"/>
      <c r="J410" s="412"/>
    </row>
    <row r="411" spans="1:10" x14ac:dyDescent="0.5">
      <c r="A411" s="95"/>
      <c r="B411" s="151" t="s">
        <v>66</v>
      </c>
      <c r="C411" s="153"/>
      <c r="D411" s="151"/>
      <c r="E411" s="154">
        <v>0</v>
      </c>
      <c r="F411" s="154">
        <f>F403</f>
        <v>215900</v>
      </c>
      <c r="G411" s="154">
        <v>0</v>
      </c>
      <c r="H411" s="154">
        <f>H403</f>
        <v>52915</v>
      </c>
      <c r="I411" s="155">
        <f>F411+H411</f>
        <v>268815</v>
      </c>
      <c r="J411" s="6"/>
    </row>
    <row r="412" spans="1:10" x14ac:dyDescent="0.5">
      <c r="A412" s="9"/>
      <c r="B412" s="185" t="s">
        <v>108</v>
      </c>
      <c r="C412" s="186">
        <v>436</v>
      </c>
      <c r="D412" s="187" t="s">
        <v>11</v>
      </c>
      <c r="E412" s="8">
        <v>40</v>
      </c>
      <c r="F412" s="8">
        <f t="shared" ref="F412" si="150">E412*C412</f>
        <v>17440</v>
      </c>
      <c r="G412" s="8">
        <v>25</v>
      </c>
      <c r="H412" s="8">
        <f t="shared" ref="H412" si="151">G412*C412</f>
        <v>10900</v>
      </c>
      <c r="I412" s="8">
        <f t="shared" ref="I412" si="152">H412+F412</f>
        <v>28340</v>
      </c>
      <c r="J412" s="16"/>
    </row>
    <row r="413" spans="1:10" x14ac:dyDescent="0.5">
      <c r="A413" s="183"/>
      <c r="B413" s="182"/>
      <c r="C413" s="170"/>
      <c r="D413" s="183"/>
      <c r="E413" s="184"/>
      <c r="F413" s="184"/>
      <c r="G413" s="184"/>
      <c r="H413" s="184"/>
      <c r="I413" s="184"/>
      <c r="J413" s="198"/>
    </row>
    <row r="414" spans="1:10" x14ac:dyDescent="0.5">
      <c r="A414" s="9"/>
      <c r="B414" s="152"/>
      <c r="C414" s="21"/>
      <c r="D414" s="9"/>
      <c r="E414" s="8"/>
      <c r="F414" s="8"/>
      <c r="G414" s="8"/>
      <c r="H414" s="8"/>
      <c r="I414" s="8"/>
      <c r="J414" s="7"/>
    </row>
    <row r="415" spans="1:10" x14ac:dyDescent="0.5">
      <c r="A415" s="9"/>
      <c r="B415" s="172"/>
      <c r="C415" s="173"/>
      <c r="D415" s="174"/>
      <c r="E415" s="8"/>
      <c r="F415" s="8"/>
      <c r="G415" s="8"/>
      <c r="H415" s="8"/>
      <c r="I415" s="8"/>
      <c r="J415" s="16"/>
    </row>
    <row r="416" spans="1:10" x14ac:dyDescent="0.5">
      <c r="A416" s="12"/>
      <c r="B416" s="3" t="str">
        <f>"รวมค่าวัสดุและค่าแรงงาน " &amp;B412</f>
        <v>รวมค่าวัสดุและค่าแรงงาน     - งานทาสีน้ำมัน</v>
      </c>
      <c r="C416" s="12"/>
      <c r="D416" s="12"/>
      <c r="E416" s="13"/>
      <c r="F416" s="14">
        <f>SUM(F411:F415)</f>
        <v>233340</v>
      </c>
      <c r="G416" s="13"/>
      <c r="H416" s="14">
        <f>SUM(H411:H415)</f>
        <v>63815</v>
      </c>
      <c r="I416" s="14">
        <f>SUM(I411:I415)</f>
        <v>297155</v>
      </c>
      <c r="J416" s="15"/>
    </row>
    <row r="417" spans="1:10" x14ac:dyDescent="0.5">
      <c r="A417" s="98">
        <v>3</v>
      </c>
      <c r="B417" s="96" t="s">
        <v>83</v>
      </c>
      <c r="C417" s="21"/>
      <c r="D417" s="9"/>
      <c r="E417" s="8">
        <v>0</v>
      </c>
      <c r="F417" s="8">
        <f t="shared" ref="F417:F419" si="153">E417*C417</f>
        <v>0</v>
      </c>
      <c r="G417" s="8">
        <v>0</v>
      </c>
      <c r="H417" s="8">
        <f t="shared" ref="H417:H419" si="154">G417*C417</f>
        <v>0</v>
      </c>
      <c r="I417" s="8">
        <f t="shared" ref="I417:I419" si="155">H417+F417</f>
        <v>0</v>
      </c>
      <c r="J417" s="175"/>
    </row>
    <row r="418" spans="1:10" x14ac:dyDescent="0.5">
      <c r="A418" s="9"/>
      <c r="B418" s="176" t="s">
        <v>84</v>
      </c>
      <c r="C418" s="177">
        <v>36</v>
      </c>
      <c r="D418" s="178" t="s">
        <v>58</v>
      </c>
      <c r="E418" s="179">
        <v>1024</v>
      </c>
      <c r="F418" s="179">
        <f t="shared" si="153"/>
        <v>36864</v>
      </c>
      <c r="G418" s="179">
        <v>450</v>
      </c>
      <c r="H418" s="179">
        <f t="shared" si="154"/>
        <v>16200</v>
      </c>
      <c r="I418" s="179">
        <f t="shared" si="155"/>
        <v>53064</v>
      </c>
      <c r="J418" s="16"/>
    </row>
    <row r="419" spans="1:10" x14ac:dyDescent="0.5">
      <c r="A419" s="9"/>
      <c r="B419" s="176" t="s">
        <v>121</v>
      </c>
      <c r="C419" s="177"/>
      <c r="D419" s="178"/>
      <c r="E419" s="179">
        <v>0</v>
      </c>
      <c r="F419" s="179">
        <f t="shared" si="153"/>
        <v>0</v>
      </c>
      <c r="G419" s="179">
        <v>0</v>
      </c>
      <c r="H419" s="179">
        <f t="shared" si="154"/>
        <v>0</v>
      </c>
      <c r="I419" s="179">
        <f t="shared" si="155"/>
        <v>0</v>
      </c>
      <c r="J419" s="16"/>
    </row>
    <row r="420" spans="1:10" x14ac:dyDescent="0.5">
      <c r="A420" s="9"/>
      <c r="B420" s="176" t="s">
        <v>122</v>
      </c>
      <c r="C420" s="177"/>
      <c r="D420" s="178"/>
      <c r="E420" s="179"/>
      <c r="F420" s="179"/>
      <c r="G420" s="179"/>
      <c r="H420" s="179"/>
      <c r="I420" s="179"/>
      <c r="J420" s="16"/>
    </row>
    <row r="421" spans="1:10" x14ac:dyDescent="0.5">
      <c r="A421" s="9"/>
      <c r="B421" s="176"/>
      <c r="C421" s="177"/>
      <c r="D421" s="178"/>
      <c r="E421" s="179"/>
      <c r="F421" s="179"/>
      <c r="G421" s="179"/>
      <c r="H421" s="179"/>
      <c r="I421" s="179"/>
      <c r="J421" s="16"/>
    </row>
    <row r="422" spans="1:10" x14ac:dyDescent="0.5">
      <c r="A422" s="9"/>
      <c r="B422" s="176"/>
      <c r="C422" s="177"/>
      <c r="D422" s="178"/>
      <c r="E422" s="179"/>
      <c r="F422" s="179"/>
      <c r="G422" s="179"/>
      <c r="H422" s="179"/>
      <c r="I422" s="179"/>
      <c r="J422" s="16"/>
    </row>
    <row r="423" spans="1:10" x14ac:dyDescent="0.5">
      <c r="A423" s="12"/>
      <c r="B423" s="3" t="str">
        <f>"รวมค่าวัสดุและค่าแรงงาน " &amp;B417</f>
        <v>รวมค่าวัสดุและค่าแรงงาน งานระบบไฟฟ้า</v>
      </c>
      <c r="C423" s="12"/>
      <c r="D423" s="12"/>
      <c r="E423" s="13"/>
      <c r="F423" s="14">
        <f>SUM(F417:F422)</f>
        <v>36864</v>
      </c>
      <c r="G423" s="13"/>
      <c r="H423" s="14">
        <f>SUM(H417:H422)</f>
        <v>16200</v>
      </c>
      <c r="I423" s="14">
        <f>F423+H423</f>
        <v>53064</v>
      </c>
      <c r="J423" s="16"/>
    </row>
    <row r="424" spans="1:10" x14ac:dyDescent="0.5">
      <c r="A424" s="98">
        <v>4</v>
      </c>
      <c r="B424" s="96" t="s">
        <v>115</v>
      </c>
      <c r="C424" s="21"/>
      <c r="D424" s="9"/>
      <c r="E424" s="8">
        <v>0</v>
      </c>
      <c r="F424" s="8">
        <f t="shared" ref="F424" si="156">E424*C424</f>
        <v>0</v>
      </c>
      <c r="G424" s="8">
        <v>0</v>
      </c>
      <c r="H424" s="8">
        <f t="shared" ref="H424" si="157">G424*C424</f>
        <v>0</v>
      </c>
      <c r="I424" s="8">
        <f t="shared" ref="I424" si="158">H424+F424</f>
        <v>0</v>
      </c>
      <c r="J424" s="7"/>
    </row>
    <row r="425" spans="1:10" x14ac:dyDescent="0.5">
      <c r="A425" s="9"/>
      <c r="B425" s="176"/>
      <c r="C425" s="177"/>
      <c r="D425" s="178"/>
      <c r="E425" s="179"/>
      <c r="F425" s="179"/>
      <c r="G425" s="179"/>
      <c r="H425" s="179"/>
      <c r="I425" s="179"/>
      <c r="J425" s="7"/>
    </row>
    <row r="426" spans="1:10" x14ac:dyDescent="0.5">
      <c r="A426" s="9"/>
      <c r="B426" s="176"/>
      <c r="C426" s="177"/>
      <c r="D426" s="178"/>
      <c r="E426" s="179"/>
      <c r="F426" s="179"/>
      <c r="G426" s="179"/>
      <c r="H426" s="179"/>
      <c r="I426" s="179"/>
      <c r="J426" s="7"/>
    </row>
    <row r="427" spans="1:10" x14ac:dyDescent="0.5">
      <c r="A427" s="9"/>
      <c r="B427" s="176"/>
      <c r="C427" s="177"/>
      <c r="D427" s="178"/>
      <c r="E427" s="179"/>
      <c r="F427" s="179"/>
      <c r="G427" s="179"/>
      <c r="H427" s="179"/>
      <c r="I427" s="179"/>
      <c r="J427" s="7"/>
    </row>
    <row r="428" spans="1:10" x14ac:dyDescent="0.5">
      <c r="A428" s="200"/>
      <c r="B428" s="201"/>
      <c r="C428" s="202"/>
      <c r="D428" s="203"/>
      <c r="E428" s="204"/>
      <c r="F428" s="204"/>
      <c r="G428" s="204"/>
      <c r="H428" s="204"/>
      <c r="I428" s="204"/>
      <c r="J428" s="205"/>
    </row>
    <row r="429" spans="1:10" x14ac:dyDescent="0.5">
      <c r="A429" s="12"/>
      <c r="B429" s="3" t="str">
        <f>"รวมค่าวัสดุและค่าแรงงาน " &amp;B424</f>
        <v>รวมค่าวัสดุและค่าแรงงาน งานอื่นๆ</v>
      </c>
      <c r="C429" s="12"/>
      <c r="D429" s="12"/>
      <c r="E429" s="13"/>
      <c r="F429" s="14">
        <f>SUM(F424:F428)</f>
        <v>0</v>
      </c>
      <c r="G429" s="13"/>
      <c r="H429" s="14">
        <f>SUM(H424:H428)</f>
        <v>0</v>
      </c>
      <c r="I429" s="14">
        <f>SUM(I424:I428)</f>
        <v>0</v>
      </c>
      <c r="J429" s="206"/>
    </row>
    <row r="430" spans="1:10" x14ac:dyDescent="0.5">
      <c r="A430" s="12"/>
      <c r="B430" s="180" t="str">
        <f>"รวมค่าวัสดุและค่าแรงงาน " &amp;B357</f>
        <v>รวมค่าวัสดุและค่าแรงงาน งานก่อสร้างอาคารจอดรถยนต์ รูปแบบที่ (5) ต่อ 1 หลัง</v>
      </c>
      <c r="C430" s="12"/>
      <c r="D430" s="12"/>
      <c r="E430" s="13"/>
      <c r="F430" s="14">
        <f>F429+F423+F416+F403</f>
        <v>486104</v>
      </c>
      <c r="G430" s="13"/>
      <c r="H430" s="14">
        <f>H429+H423+H416+H403</f>
        <v>132930</v>
      </c>
      <c r="I430" s="14">
        <f>I429+I423+I416+I403</f>
        <v>619034</v>
      </c>
      <c r="J430" s="15"/>
    </row>
    <row r="433" spans="1:10" x14ac:dyDescent="0.5">
      <c r="A433" s="4" t="str">
        <f>A406</f>
        <v>รายการค่างานราคากลางงานก่อสร้าง    โครงการก่อสร้างพระบรมราชานุสาวรีย์ รัชกาลที่ 5</v>
      </c>
      <c r="B433" s="4"/>
      <c r="C433" s="1"/>
      <c r="D433" s="1"/>
      <c r="E433" s="1"/>
      <c r="F433" s="1"/>
      <c r="G433" s="1"/>
      <c r="H433" s="1"/>
      <c r="I433" s="2"/>
      <c r="J433" s="1"/>
    </row>
    <row r="434" spans="1:10" x14ac:dyDescent="0.5">
      <c r="A434" s="4" t="str">
        <f>A407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34" s="4"/>
      <c r="C434" s="1"/>
      <c r="D434" s="1"/>
      <c r="E434" s="1"/>
      <c r="F434" s="1" t="str">
        <f>F407</f>
        <v>คำนวณราคากลาง เมื่อวันที่  24 เดือน มกราคม  พ.ศ. 2565</v>
      </c>
      <c r="G434" s="1"/>
      <c r="H434" s="1"/>
      <c r="I434" s="2"/>
      <c r="J434" s="1" t="s">
        <v>5</v>
      </c>
    </row>
    <row r="435" spans="1:10" x14ac:dyDescent="0.5">
      <c r="A435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35" s="4"/>
      <c r="C435" s="1"/>
      <c r="D435" s="1"/>
      <c r="E435" s="1"/>
      <c r="F435" s="1"/>
      <c r="G435" s="1"/>
      <c r="H435" s="1"/>
      <c r="I435" s="157" t="s">
        <v>69</v>
      </c>
      <c r="J435" s="158" t="str">
        <f>IF(ROW()-26&lt;0,1,1+ROUND((ROW()/26),0))&amp;" / "&amp;$M$1</f>
        <v>18 / 5</v>
      </c>
    </row>
    <row r="436" spans="1:10" x14ac:dyDescent="0.5">
      <c r="A436" s="412" t="s">
        <v>6</v>
      </c>
      <c r="B436" s="412" t="s">
        <v>0</v>
      </c>
      <c r="C436" s="412" t="s">
        <v>1</v>
      </c>
      <c r="D436" s="412" t="s">
        <v>2</v>
      </c>
      <c r="E436" s="412" t="s">
        <v>7</v>
      </c>
      <c r="F436" s="412"/>
      <c r="G436" s="412" t="s">
        <v>8</v>
      </c>
      <c r="H436" s="412"/>
      <c r="I436" s="413" t="s">
        <v>9</v>
      </c>
      <c r="J436" s="412" t="s">
        <v>4</v>
      </c>
    </row>
    <row r="437" spans="1:10" x14ac:dyDescent="0.5">
      <c r="A437" s="412"/>
      <c r="B437" s="412"/>
      <c r="C437" s="412"/>
      <c r="D437" s="412"/>
      <c r="E437" s="3" t="s">
        <v>10</v>
      </c>
      <c r="F437" s="3" t="s">
        <v>3</v>
      </c>
      <c r="G437" s="3" t="s">
        <v>10</v>
      </c>
      <c r="H437" s="3" t="s">
        <v>3</v>
      </c>
      <c r="I437" s="412"/>
      <c r="J437" s="412"/>
    </row>
    <row r="438" spans="1:10" x14ac:dyDescent="0.5">
      <c r="A438" s="95" t="s">
        <v>87</v>
      </c>
      <c r="B438" s="6" t="s">
        <v>159</v>
      </c>
      <c r="C438" s="153"/>
      <c r="D438" s="151"/>
      <c r="E438" s="154"/>
      <c r="F438" s="154"/>
      <c r="G438" s="154"/>
      <c r="H438" s="154"/>
      <c r="I438" s="155"/>
      <c r="J438" s="6"/>
    </row>
    <row r="439" spans="1:10" x14ac:dyDescent="0.5">
      <c r="A439" s="98">
        <v>1</v>
      </c>
      <c r="B439" s="96" t="s">
        <v>63</v>
      </c>
      <c r="C439" s="21"/>
      <c r="D439" s="9"/>
      <c r="E439" s="8"/>
      <c r="F439" s="8"/>
      <c r="G439" s="8"/>
      <c r="H439" s="8"/>
      <c r="I439" s="8"/>
      <c r="J439" s="16"/>
    </row>
    <row r="440" spans="1:10" x14ac:dyDescent="0.5">
      <c r="A440" s="98"/>
      <c r="B440" s="152" t="s">
        <v>91</v>
      </c>
      <c r="C440" s="21">
        <v>22.5</v>
      </c>
      <c r="D440" s="9" t="s">
        <v>12</v>
      </c>
      <c r="E440" s="8">
        <v>0</v>
      </c>
      <c r="F440" s="8">
        <f t="shared" ref="F440:F452" si="159">E440*C440</f>
        <v>0</v>
      </c>
      <c r="G440" s="8">
        <v>150</v>
      </c>
      <c r="H440" s="8">
        <f t="shared" ref="H440:H456" si="160">G440*C440</f>
        <v>3375</v>
      </c>
      <c r="I440" s="8">
        <f t="shared" ref="I440:I456" si="161">H440+F440</f>
        <v>3375</v>
      </c>
      <c r="J440" s="16"/>
    </row>
    <row r="441" spans="1:10" x14ac:dyDescent="0.5">
      <c r="A441" s="9"/>
      <c r="B441" s="152" t="s">
        <v>98</v>
      </c>
      <c r="C441" s="21">
        <v>47</v>
      </c>
      <c r="D441" s="9" t="s">
        <v>12</v>
      </c>
      <c r="E441" s="8">
        <v>0</v>
      </c>
      <c r="F441" s="8">
        <f t="shared" si="159"/>
        <v>0</v>
      </c>
      <c r="G441" s="8">
        <v>99</v>
      </c>
      <c r="H441" s="8">
        <f t="shared" si="160"/>
        <v>4653</v>
      </c>
      <c r="I441" s="8">
        <f t="shared" si="161"/>
        <v>4653</v>
      </c>
      <c r="J441" s="16"/>
    </row>
    <row r="442" spans="1:10" x14ac:dyDescent="0.5">
      <c r="A442" s="9"/>
      <c r="B442" s="152" t="s">
        <v>99</v>
      </c>
      <c r="C442" s="21">
        <v>34</v>
      </c>
      <c r="D442" s="9" t="s">
        <v>12</v>
      </c>
      <c r="E442" s="8">
        <v>220</v>
      </c>
      <c r="F442" s="8">
        <f t="shared" si="159"/>
        <v>7480</v>
      </c>
      <c r="G442" s="8">
        <v>90</v>
      </c>
      <c r="H442" s="8">
        <f t="shared" si="160"/>
        <v>3060</v>
      </c>
      <c r="I442" s="8">
        <f t="shared" si="161"/>
        <v>10540</v>
      </c>
      <c r="J442" s="7"/>
    </row>
    <row r="443" spans="1:10" x14ac:dyDescent="0.5">
      <c r="A443" s="9"/>
      <c r="B443" s="152" t="s">
        <v>78</v>
      </c>
      <c r="C443" s="21">
        <v>1.6</v>
      </c>
      <c r="D443" s="9" t="s">
        <v>12</v>
      </c>
      <c r="E443" s="8">
        <v>220</v>
      </c>
      <c r="F443" s="8">
        <f t="shared" si="159"/>
        <v>352</v>
      </c>
      <c r="G443" s="8">
        <v>90</v>
      </c>
      <c r="H443" s="8">
        <f t="shared" si="160"/>
        <v>144</v>
      </c>
      <c r="I443" s="8">
        <f t="shared" si="161"/>
        <v>496</v>
      </c>
      <c r="J443" s="7"/>
    </row>
    <row r="444" spans="1:10" x14ac:dyDescent="0.5">
      <c r="A444" s="9"/>
      <c r="B444" s="152" t="s">
        <v>79</v>
      </c>
      <c r="C444" s="21">
        <v>3.15</v>
      </c>
      <c r="D444" s="9" t="s">
        <v>12</v>
      </c>
      <c r="E444" s="8">
        <v>1495.33</v>
      </c>
      <c r="F444" s="8">
        <f t="shared" si="159"/>
        <v>4710.2894999999999</v>
      </c>
      <c r="G444" s="8">
        <v>398</v>
      </c>
      <c r="H444" s="8">
        <f t="shared" si="160"/>
        <v>1253.7</v>
      </c>
      <c r="I444" s="8">
        <f t="shared" si="161"/>
        <v>5963.9894999999997</v>
      </c>
      <c r="J444" s="16"/>
    </row>
    <row r="445" spans="1:10" x14ac:dyDescent="0.5">
      <c r="A445" s="9"/>
      <c r="B445" s="152" t="s">
        <v>128</v>
      </c>
      <c r="C445" s="21">
        <v>7.8</v>
      </c>
      <c r="D445" s="9" t="s">
        <v>12</v>
      </c>
      <c r="E445" s="8">
        <v>1523.36</v>
      </c>
      <c r="F445" s="8">
        <f t="shared" si="159"/>
        <v>11882.207999999999</v>
      </c>
      <c r="G445" s="8">
        <v>391</v>
      </c>
      <c r="H445" s="8">
        <f t="shared" si="160"/>
        <v>3049.7999999999997</v>
      </c>
      <c r="I445" s="8">
        <f t="shared" si="161"/>
        <v>14932.007999999998</v>
      </c>
      <c r="J445" s="16"/>
    </row>
    <row r="446" spans="1:10" x14ac:dyDescent="0.5">
      <c r="A446" s="9"/>
      <c r="B446" s="152" t="s">
        <v>80</v>
      </c>
      <c r="C446" s="21"/>
      <c r="D446" s="9"/>
      <c r="E446" s="8">
        <v>0</v>
      </c>
      <c r="F446" s="8">
        <f t="shared" si="159"/>
        <v>0</v>
      </c>
      <c r="G446" s="8">
        <v>0</v>
      </c>
      <c r="H446" s="8">
        <f t="shared" si="160"/>
        <v>0</v>
      </c>
      <c r="I446" s="8">
        <f t="shared" si="161"/>
        <v>0</v>
      </c>
      <c r="J446" s="16"/>
    </row>
    <row r="447" spans="1:10" x14ac:dyDescent="0.5">
      <c r="A447" s="9"/>
      <c r="B447" s="164" t="s">
        <v>94</v>
      </c>
      <c r="C447" s="21">
        <v>68</v>
      </c>
      <c r="D447" s="9" t="s">
        <v>81</v>
      </c>
      <c r="E447" s="162">
        <v>26.24</v>
      </c>
      <c r="F447" s="8">
        <f t="shared" si="159"/>
        <v>1784.32</v>
      </c>
      <c r="G447" s="8">
        <v>4.0999999999999996</v>
      </c>
      <c r="H447" s="8">
        <f t="shared" si="160"/>
        <v>278.79999999999995</v>
      </c>
      <c r="I447" s="8">
        <f t="shared" si="161"/>
        <v>2063.12</v>
      </c>
      <c r="J447" s="16"/>
    </row>
    <row r="448" spans="1:10" x14ac:dyDescent="0.5">
      <c r="A448" s="9"/>
      <c r="B448" s="164" t="s">
        <v>95</v>
      </c>
      <c r="C448" s="21">
        <v>348</v>
      </c>
      <c r="D448" s="9" t="s">
        <v>81</v>
      </c>
      <c r="E448" s="162">
        <v>24.57</v>
      </c>
      <c r="F448" s="8">
        <f t="shared" si="159"/>
        <v>8550.36</v>
      </c>
      <c r="G448" s="8">
        <v>3.3</v>
      </c>
      <c r="H448" s="8">
        <f t="shared" si="160"/>
        <v>1148.3999999999999</v>
      </c>
      <c r="I448" s="8">
        <f t="shared" si="161"/>
        <v>9698.76</v>
      </c>
      <c r="J448" s="16"/>
    </row>
    <row r="449" spans="1:10" x14ac:dyDescent="0.5">
      <c r="A449" s="9"/>
      <c r="B449" s="164" t="s">
        <v>96</v>
      </c>
      <c r="C449" s="21">
        <v>0</v>
      </c>
      <c r="D449" s="9" t="s">
        <v>81</v>
      </c>
      <c r="E449" s="162">
        <v>24.12</v>
      </c>
      <c r="F449" s="8">
        <f t="shared" si="159"/>
        <v>0</v>
      </c>
      <c r="G449" s="8">
        <v>3.3</v>
      </c>
      <c r="H449" s="8">
        <f t="shared" si="160"/>
        <v>0</v>
      </c>
      <c r="I449" s="8">
        <f t="shared" si="161"/>
        <v>0</v>
      </c>
      <c r="J449" s="16"/>
    </row>
    <row r="450" spans="1:10" x14ac:dyDescent="0.5">
      <c r="A450" s="9"/>
      <c r="B450" s="164" t="s">
        <v>97</v>
      </c>
      <c r="C450" s="21">
        <v>497</v>
      </c>
      <c r="D450" s="9" t="s">
        <v>81</v>
      </c>
      <c r="E450" s="162">
        <v>24.41</v>
      </c>
      <c r="F450" s="8">
        <f t="shared" si="159"/>
        <v>12131.77</v>
      </c>
      <c r="G450" s="8">
        <v>3.3</v>
      </c>
      <c r="H450" s="8">
        <f t="shared" si="160"/>
        <v>1640.1</v>
      </c>
      <c r="I450" s="8">
        <f t="shared" si="161"/>
        <v>13771.87</v>
      </c>
      <c r="J450" s="16"/>
    </row>
    <row r="451" spans="1:10" x14ac:dyDescent="0.5">
      <c r="A451" s="9"/>
      <c r="B451" s="188" t="s">
        <v>123</v>
      </c>
      <c r="C451" s="21">
        <v>27</v>
      </c>
      <c r="D451" s="9" t="s">
        <v>81</v>
      </c>
      <c r="E451" s="162">
        <v>31.05</v>
      </c>
      <c r="F451" s="8">
        <f t="shared" si="159"/>
        <v>838.35</v>
      </c>
      <c r="G451" s="8">
        <v>0</v>
      </c>
      <c r="H451" s="8">
        <f t="shared" si="160"/>
        <v>0</v>
      </c>
      <c r="I451" s="8">
        <f t="shared" si="161"/>
        <v>838.35</v>
      </c>
      <c r="J451" s="7"/>
    </row>
    <row r="452" spans="1:10" x14ac:dyDescent="0.5">
      <c r="A452" s="9"/>
      <c r="B452" s="188" t="s">
        <v>124</v>
      </c>
      <c r="C452" s="21">
        <f>+C454*0.6</f>
        <v>37.799999999999997</v>
      </c>
      <c r="D452" s="9" t="s">
        <v>11</v>
      </c>
      <c r="E452" s="162">
        <v>250</v>
      </c>
      <c r="F452" s="8">
        <f t="shared" si="159"/>
        <v>9450</v>
      </c>
      <c r="G452" s="8">
        <v>0</v>
      </c>
      <c r="H452" s="8">
        <f t="shared" si="160"/>
        <v>0</v>
      </c>
      <c r="I452" s="8">
        <f t="shared" si="161"/>
        <v>9450</v>
      </c>
      <c r="J452" s="7"/>
    </row>
    <row r="453" spans="1:10" x14ac:dyDescent="0.5">
      <c r="A453" s="9"/>
      <c r="B453" s="164" t="s">
        <v>125</v>
      </c>
      <c r="C453" s="165">
        <f>+C452*0.3</f>
        <v>11.339999999999998</v>
      </c>
      <c r="D453" s="166" t="s">
        <v>44</v>
      </c>
      <c r="E453" s="167">
        <v>250</v>
      </c>
      <c r="F453" s="168">
        <f t="shared" ref="F453" si="162">ROUND(C453*E453,0)</f>
        <v>2835</v>
      </c>
      <c r="G453" s="8">
        <v>0</v>
      </c>
      <c r="H453" s="8">
        <f t="shared" si="160"/>
        <v>0</v>
      </c>
      <c r="I453" s="8">
        <f t="shared" si="161"/>
        <v>2835</v>
      </c>
      <c r="J453" s="7"/>
    </row>
    <row r="454" spans="1:10" x14ac:dyDescent="0.5">
      <c r="A454" s="9"/>
      <c r="B454" s="188" t="s">
        <v>126</v>
      </c>
      <c r="C454" s="21">
        <v>63</v>
      </c>
      <c r="D454" s="9" t="s">
        <v>11</v>
      </c>
      <c r="E454" s="162">
        <v>0</v>
      </c>
      <c r="F454" s="8">
        <f t="shared" ref="F454:F456" si="163">E454*C454</f>
        <v>0</v>
      </c>
      <c r="G454" s="8">
        <v>133</v>
      </c>
      <c r="H454" s="8">
        <f t="shared" si="160"/>
        <v>8379</v>
      </c>
      <c r="I454" s="8">
        <f t="shared" si="161"/>
        <v>8379</v>
      </c>
      <c r="J454" s="7"/>
    </row>
    <row r="455" spans="1:10" x14ac:dyDescent="0.5">
      <c r="A455" s="9"/>
      <c r="B455" s="188" t="s">
        <v>127</v>
      </c>
      <c r="C455" s="21">
        <f>+C454*0.25</f>
        <v>15.75</v>
      </c>
      <c r="D455" s="9" t="s">
        <v>81</v>
      </c>
      <c r="E455" s="162">
        <v>35.590000000000003</v>
      </c>
      <c r="F455" s="8">
        <f t="shared" si="163"/>
        <v>560.54250000000002</v>
      </c>
      <c r="G455" s="8">
        <v>0</v>
      </c>
      <c r="H455" s="8">
        <f t="shared" si="160"/>
        <v>0</v>
      </c>
      <c r="I455" s="8">
        <f t="shared" si="161"/>
        <v>560.54250000000002</v>
      </c>
      <c r="J455" s="7"/>
    </row>
    <row r="456" spans="1:10" x14ac:dyDescent="0.5">
      <c r="A456" s="18"/>
      <c r="B456" s="10"/>
      <c r="C456" s="22"/>
      <c r="D456" s="18"/>
      <c r="E456" s="11">
        <v>0</v>
      </c>
      <c r="F456" s="11">
        <f t="shared" si="163"/>
        <v>0</v>
      </c>
      <c r="G456" s="11">
        <v>0</v>
      </c>
      <c r="H456" s="11">
        <f t="shared" si="160"/>
        <v>0</v>
      </c>
      <c r="I456" s="11">
        <f t="shared" si="161"/>
        <v>0</v>
      </c>
      <c r="J456" s="10"/>
    </row>
    <row r="457" spans="1:10" x14ac:dyDescent="0.5">
      <c r="A457" s="12"/>
      <c r="B457" s="3" t="str">
        <f>"ยอดยกไป "</f>
        <v xml:space="preserve">ยอดยกไป </v>
      </c>
      <c r="C457" s="12"/>
      <c r="D457" s="12"/>
      <c r="E457" s="13"/>
      <c r="F457" s="14">
        <f>SUM(F438:F456)</f>
        <v>60574.84</v>
      </c>
      <c r="G457" s="13"/>
      <c r="H457" s="14">
        <f>SUM(H438:H456)</f>
        <v>26981.8</v>
      </c>
      <c r="I457" s="14">
        <f>F457+H457</f>
        <v>87556.64</v>
      </c>
      <c r="J457" s="15"/>
    </row>
    <row r="460" spans="1:10" x14ac:dyDescent="0.5">
      <c r="A460" s="4" t="str">
        <f>A433</f>
        <v>รายการค่างานราคากลางงานก่อสร้าง    โครงการก่อสร้างพระบรมราชานุสาวรีย์ รัชกาลที่ 5</v>
      </c>
      <c r="B460" s="4"/>
      <c r="C460" s="1"/>
      <c r="D460" s="1"/>
      <c r="E460" s="1"/>
      <c r="F460" s="1"/>
      <c r="G460" s="1"/>
      <c r="H460" s="1"/>
      <c r="I460" s="2"/>
      <c r="J460" s="1"/>
    </row>
    <row r="461" spans="1:10" x14ac:dyDescent="0.5">
      <c r="A461" s="4" t="str">
        <f>A434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61" s="4"/>
      <c r="C461" s="1"/>
      <c r="D461" s="1"/>
      <c r="E461" s="1"/>
      <c r="F461" s="1" t="str">
        <f>F434</f>
        <v>คำนวณราคากลาง เมื่อวันที่  24 เดือน มกราคม  พ.ศ. 2565</v>
      </c>
      <c r="G461" s="1"/>
      <c r="H461" s="1"/>
      <c r="I461" s="2"/>
      <c r="J461" s="1" t="s">
        <v>5</v>
      </c>
    </row>
    <row r="462" spans="1:10" x14ac:dyDescent="0.5">
      <c r="A462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62" s="4"/>
      <c r="C462" s="1"/>
      <c r="D462" s="1"/>
      <c r="E462" s="1"/>
      <c r="F462" s="1"/>
      <c r="G462" s="1"/>
      <c r="H462" s="1"/>
      <c r="I462" s="157" t="s">
        <v>69</v>
      </c>
      <c r="J462" s="158" t="str">
        <f>IF(ROW()-26&lt;0,1,1+ROUND((ROW()/26),0))&amp;" / "&amp;$M$1</f>
        <v>19 / 5</v>
      </c>
    </row>
    <row r="463" spans="1:10" x14ac:dyDescent="0.5">
      <c r="A463" s="412" t="s">
        <v>6</v>
      </c>
      <c r="B463" s="412" t="s">
        <v>0</v>
      </c>
      <c r="C463" s="412" t="s">
        <v>1</v>
      </c>
      <c r="D463" s="412" t="s">
        <v>2</v>
      </c>
      <c r="E463" s="412" t="s">
        <v>7</v>
      </c>
      <c r="F463" s="412"/>
      <c r="G463" s="412" t="s">
        <v>8</v>
      </c>
      <c r="H463" s="412"/>
      <c r="I463" s="413" t="s">
        <v>9</v>
      </c>
      <c r="J463" s="412" t="s">
        <v>4</v>
      </c>
    </row>
    <row r="464" spans="1:10" x14ac:dyDescent="0.5">
      <c r="A464" s="412"/>
      <c r="B464" s="412"/>
      <c r="C464" s="412"/>
      <c r="D464" s="412"/>
      <c r="E464" s="3" t="s">
        <v>10</v>
      </c>
      <c r="F464" s="3" t="s">
        <v>3</v>
      </c>
      <c r="G464" s="3" t="s">
        <v>10</v>
      </c>
      <c r="H464" s="3" t="s">
        <v>3</v>
      </c>
      <c r="I464" s="412"/>
      <c r="J464" s="412"/>
    </row>
    <row r="465" spans="1:10" x14ac:dyDescent="0.5">
      <c r="A465" s="95"/>
      <c r="B465" s="151" t="s">
        <v>66</v>
      </c>
      <c r="C465" s="153"/>
      <c r="D465" s="151"/>
      <c r="E465" s="154">
        <v>0</v>
      </c>
      <c r="F465" s="154">
        <f>F457</f>
        <v>60574.84</v>
      </c>
      <c r="G465" s="154">
        <v>0</v>
      </c>
      <c r="H465" s="154">
        <f>H457</f>
        <v>26981.8</v>
      </c>
      <c r="I465" s="155">
        <f>F465+H465</f>
        <v>87556.64</v>
      </c>
      <c r="J465" s="6"/>
    </row>
    <row r="466" spans="1:10" x14ac:dyDescent="0.5">
      <c r="A466" s="98">
        <v>1</v>
      </c>
      <c r="B466" s="96" t="s">
        <v>82</v>
      </c>
      <c r="C466" s="21"/>
      <c r="D466" s="9"/>
      <c r="E466" s="8">
        <v>0</v>
      </c>
      <c r="F466" s="8">
        <f t="shared" ref="F466:F474" si="164">E466*C466</f>
        <v>0</v>
      </c>
      <c r="G466" s="8">
        <v>0</v>
      </c>
      <c r="H466" s="8">
        <f t="shared" ref="H466:H475" si="165">G466*C466</f>
        <v>0</v>
      </c>
      <c r="I466" s="8">
        <f t="shared" ref="I466:I475" si="166">H466+F466</f>
        <v>0</v>
      </c>
      <c r="J466" s="16"/>
    </row>
    <row r="467" spans="1:10" x14ac:dyDescent="0.5">
      <c r="A467" s="9"/>
      <c r="B467" s="97" t="s">
        <v>92</v>
      </c>
      <c r="C467" s="21">
        <v>14093</v>
      </c>
      <c r="D467" s="9" t="s">
        <v>81</v>
      </c>
      <c r="E467" s="8">
        <v>28</v>
      </c>
      <c r="F467" s="8">
        <f t="shared" si="164"/>
        <v>394604</v>
      </c>
      <c r="G467" s="8">
        <v>0</v>
      </c>
      <c r="H467" s="8">
        <f t="shared" si="165"/>
        <v>0</v>
      </c>
      <c r="I467" s="8">
        <f t="shared" si="166"/>
        <v>394604</v>
      </c>
      <c r="J467" s="7"/>
    </row>
    <row r="468" spans="1:10" x14ac:dyDescent="0.5">
      <c r="A468" s="9"/>
      <c r="B468" s="97" t="s">
        <v>101</v>
      </c>
      <c r="C468" s="21">
        <v>5252</v>
      </c>
      <c r="D468" s="9" t="s">
        <v>81</v>
      </c>
      <c r="E468" s="8">
        <v>28</v>
      </c>
      <c r="F468" s="8">
        <f t="shared" si="164"/>
        <v>147056</v>
      </c>
      <c r="G468" s="8">
        <v>0</v>
      </c>
      <c r="H468" s="8">
        <f t="shared" si="165"/>
        <v>0</v>
      </c>
      <c r="I468" s="8">
        <f t="shared" si="166"/>
        <v>147056</v>
      </c>
      <c r="J468" s="16"/>
    </row>
    <row r="469" spans="1:10" x14ac:dyDescent="0.5">
      <c r="A469" s="9"/>
      <c r="B469" s="97" t="s">
        <v>105</v>
      </c>
      <c r="C469" s="21">
        <v>1140</v>
      </c>
      <c r="D469" s="9" t="s">
        <v>81</v>
      </c>
      <c r="E469" s="8">
        <v>28</v>
      </c>
      <c r="F469" s="8">
        <f t="shared" si="164"/>
        <v>31920</v>
      </c>
      <c r="G469" s="8">
        <v>0</v>
      </c>
      <c r="H469" s="8">
        <f t="shared" si="165"/>
        <v>0</v>
      </c>
      <c r="I469" s="8">
        <f t="shared" si="166"/>
        <v>31920</v>
      </c>
      <c r="J469" s="16"/>
    </row>
    <row r="470" spans="1:10" x14ac:dyDescent="0.5">
      <c r="A470" s="9"/>
      <c r="B470" s="97" t="s">
        <v>102</v>
      </c>
      <c r="C470" s="21">
        <v>8</v>
      </c>
      <c r="D470" s="9" t="s">
        <v>73</v>
      </c>
      <c r="E470" s="8">
        <v>45</v>
      </c>
      <c r="F470" s="8">
        <f t="shared" si="164"/>
        <v>360</v>
      </c>
      <c r="G470" s="8">
        <v>0</v>
      </c>
      <c r="H470" s="8">
        <f t="shared" si="165"/>
        <v>0</v>
      </c>
      <c r="I470" s="8">
        <f t="shared" si="166"/>
        <v>360</v>
      </c>
      <c r="J470" s="16"/>
    </row>
    <row r="471" spans="1:10" ht="27.75" x14ac:dyDescent="0.5">
      <c r="A471" s="9"/>
      <c r="B471" s="97" t="s">
        <v>93</v>
      </c>
      <c r="C471" s="21">
        <v>224</v>
      </c>
      <c r="D471" s="9" t="s">
        <v>58</v>
      </c>
      <c r="E471" s="8">
        <v>51.4</v>
      </c>
      <c r="F471" s="8">
        <f t="shared" si="164"/>
        <v>11513.6</v>
      </c>
      <c r="G471" s="8">
        <v>0</v>
      </c>
      <c r="H471" s="8">
        <f t="shared" si="165"/>
        <v>0</v>
      </c>
      <c r="I471" s="8">
        <f t="shared" si="166"/>
        <v>11513.6</v>
      </c>
      <c r="J471" s="16"/>
    </row>
    <row r="472" spans="1:10" x14ac:dyDescent="0.5">
      <c r="A472" s="9"/>
      <c r="B472" s="97" t="s">
        <v>109</v>
      </c>
      <c r="C472" s="21">
        <v>1</v>
      </c>
      <c r="D472" s="9" t="s">
        <v>73</v>
      </c>
      <c r="E472" s="8">
        <v>45</v>
      </c>
      <c r="F472" s="8">
        <f t="shared" si="164"/>
        <v>45</v>
      </c>
      <c r="G472" s="8">
        <v>0</v>
      </c>
      <c r="H472" s="8">
        <f t="shared" si="165"/>
        <v>0</v>
      </c>
      <c r="I472" s="8">
        <f t="shared" si="166"/>
        <v>45</v>
      </c>
      <c r="J472" s="16"/>
    </row>
    <row r="473" spans="1:10" ht="27.75" x14ac:dyDescent="0.5">
      <c r="A473" s="9"/>
      <c r="B473" s="97" t="s">
        <v>119</v>
      </c>
      <c r="C473" s="21">
        <v>20</v>
      </c>
      <c r="D473" s="9" t="s">
        <v>58</v>
      </c>
      <c r="E473" s="8">
        <v>151.4</v>
      </c>
      <c r="F473" s="8">
        <f t="shared" si="164"/>
        <v>3028</v>
      </c>
      <c r="G473" s="8">
        <v>0</v>
      </c>
      <c r="H473" s="8">
        <f t="shared" si="165"/>
        <v>0</v>
      </c>
      <c r="I473" s="8">
        <f t="shared" si="166"/>
        <v>3028</v>
      </c>
      <c r="J473" s="16"/>
    </row>
    <row r="474" spans="1:10" ht="27.75" x14ac:dyDescent="0.5">
      <c r="A474" s="9"/>
      <c r="B474" s="97" t="s">
        <v>120</v>
      </c>
      <c r="C474" s="21">
        <v>16</v>
      </c>
      <c r="D474" s="9" t="s">
        <v>118</v>
      </c>
      <c r="E474" s="8">
        <v>151.4</v>
      </c>
      <c r="F474" s="8">
        <f t="shared" si="164"/>
        <v>2422.4</v>
      </c>
      <c r="G474" s="8">
        <v>0</v>
      </c>
      <c r="H474" s="8">
        <f t="shared" si="165"/>
        <v>0</v>
      </c>
      <c r="I474" s="8">
        <f t="shared" si="166"/>
        <v>2422.4</v>
      </c>
      <c r="J474" s="16"/>
    </row>
    <row r="475" spans="1:10" x14ac:dyDescent="0.5">
      <c r="A475" s="9"/>
      <c r="B475" s="169" t="s">
        <v>103</v>
      </c>
      <c r="C475" s="170">
        <f>+C467</f>
        <v>14093</v>
      </c>
      <c r="D475" s="171" t="s">
        <v>81</v>
      </c>
      <c r="E475" s="8">
        <v>-1</v>
      </c>
      <c r="F475" s="8">
        <f>E475*C475</f>
        <v>-14093</v>
      </c>
      <c r="G475" s="8">
        <v>10</v>
      </c>
      <c r="H475" s="8">
        <f t="shared" si="165"/>
        <v>140930</v>
      </c>
      <c r="I475" s="8">
        <f t="shared" si="166"/>
        <v>126837</v>
      </c>
      <c r="J475" s="16"/>
    </row>
    <row r="476" spans="1:10" x14ac:dyDescent="0.5">
      <c r="A476" s="9"/>
      <c r="B476" s="97" t="s">
        <v>88</v>
      </c>
      <c r="C476" s="170">
        <f>+C468+C469</f>
        <v>6392</v>
      </c>
      <c r="D476" s="171" t="s">
        <v>81</v>
      </c>
      <c r="E476" s="8">
        <v>0</v>
      </c>
      <c r="F476" s="8">
        <f>E476*C476</f>
        <v>0</v>
      </c>
      <c r="G476" s="8">
        <v>10</v>
      </c>
      <c r="H476" s="8">
        <f>G476*C476</f>
        <v>63920</v>
      </c>
      <c r="I476" s="8">
        <f>H476+F476</f>
        <v>63920</v>
      </c>
      <c r="J476" s="16"/>
    </row>
    <row r="477" spans="1:10" x14ac:dyDescent="0.5">
      <c r="A477" s="9"/>
      <c r="B477" s="172" t="s">
        <v>104</v>
      </c>
      <c r="C477" s="173">
        <v>436</v>
      </c>
      <c r="D477" s="174" t="s">
        <v>11</v>
      </c>
      <c r="E477" s="8">
        <v>40</v>
      </c>
      <c r="F477" s="8">
        <f t="shared" ref="F477" si="167">E477*C477</f>
        <v>17440</v>
      </c>
      <c r="G477" s="8">
        <v>25</v>
      </c>
      <c r="H477" s="8">
        <f t="shared" ref="H477" si="168">G477*C477</f>
        <v>10900</v>
      </c>
      <c r="I477" s="8">
        <f t="shared" ref="I477" si="169">H477+F477</f>
        <v>28340</v>
      </c>
      <c r="J477" s="16"/>
    </row>
    <row r="478" spans="1:10" x14ac:dyDescent="0.5">
      <c r="A478" s="12"/>
      <c r="B478" s="3" t="str">
        <f>"รวมค่าวัสดุและค่าแรงงาน "&amp;B439</f>
        <v>รวมค่าวัสดุและค่าแรงงาน งานวิศวกรรมโครงสร้าง</v>
      </c>
      <c r="C478" s="12"/>
      <c r="D478" s="12"/>
      <c r="E478" s="14"/>
      <c r="F478" s="14">
        <f t="shared" ref="F478" si="170">SUM(F465:F477)</f>
        <v>654870.84</v>
      </c>
      <c r="G478" s="14"/>
      <c r="H478" s="14">
        <f t="shared" ref="H478" si="171">SUM(H465:H477)</f>
        <v>242731.8</v>
      </c>
      <c r="I478" s="14">
        <f>SUM(I465:I477)</f>
        <v>897602.64</v>
      </c>
      <c r="J478" s="15"/>
    </row>
    <row r="479" spans="1:10" x14ac:dyDescent="0.5">
      <c r="A479" s="189"/>
      <c r="B479" s="190"/>
      <c r="C479" s="191"/>
      <c r="D479" s="192"/>
      <c r="E479" s="193">
        <v>0</v>
      </c>
      <c r="F479" s="193">
        <v>0</v>
      </c>
      <c r="G479" s="193">
        <v>0</v>
      </c>
      <c r="H479" s="193">
        <v>0</v>
      </c>
      <c r="I479" s="194">
        <f>F479+H479</f>
        <v>0</v>
      </c>
      <c r="J479" s="195"/>
    </row>
    <row r="480" spans="1:10" x14ac:dyDescent="0.5">
      <c r="A480" s="95" t="s">
        <v>87</v>
      </c>
      <c r="B480" s="6" t="s">
        <v>114</v>
      </c>
      <c r="C480" s="153"/>
      <c r="D480" s="148"/>
      <c r="E480" s="196">
        <v>0</v>
      </c>
      <c r="F480" s="196">
        <v>0</v>
      </c>
      <c r="G480" s="196">
        <v>0</v>
      </c>
      <c r="H480" s="196">
        <v>0</v>
      </c>
      <c r="I480" s="197">
        <f>F480+H480</f>
        <v>0</v>
      </c>
      <c r="J480" s="7"/>
    </row>
    <row r="481" spans="1:10" x14ac:dyDescent="0.5">
      <c r="A481" s="98">
        <v>2</v>
      </c>
      <c r="B481" s="96" t="s">
        <v>65</v>
      </c>
      <c r="C481" s="21"/>
      <c r="D481" s="9"/>
      <c r="E481" s="8">
        <v>0</v>
      </c>
      <c r="F481" s="8">
        <f t="shared" ref="F481:F483" si="172">E481*C481</f>
        <v>0</v>
      </c>
      <c r="G481" s="8">
        <v>0</v>
      </c>
      <c r="H481" s="8">
        <f t="shared" ref="H481:H483" si="173">G481*C481</f>
        <v>0</v>
      </c>
      <c r="I481" s="8">
        <f t="shared" ref="I481:I483" si="174">H481+F481</f>
        <v>0</v>
      </c>
      <c r="J481" s="7"/>
    </row>
    <row r="482" spans="1:10" x14ac:dyDescent="0.5">
      <c r="A482" s="9"/>
      <c r="B482" s="152" t="s">
        <v>106</v>
      </c>
      <c r="C482" s="170">
        <v>604.5</v>
      </c>
      <c r="D482" s="9" t="s">
        <v>11</v>
      </c>
      <c r="E482" s="8">
        <v>280</v>
      </c>
      <c r="F482" s="8">
        <f t="shared" si="172"/>
        <v>169260</v>
      </c>
      <c r="G482" s="8">
        <v>70</v>
      </c>
      <c r="H482" s="8">
        <f t="shared" si="173"/>
        <v>42315</v>
      </c>
      <c r="I482" s="8">
        <f t="shared" si="174"/>
        <v>211575</v>
      </c>
      <c r="J482" s="7"/>
    </row>
    <row r="483" spans="1:10" x14ac:dyDescent="0.5">
      <c r="A483" s="9"/>
      <c r="B483" s="152" t="s">
        <v>107</v>
      </c>
      <c r="C483" s="21">
        <v>212</v>
      </c>
      <c r="D483" s="9" t="s">
        <v>86</v>
      </c>
      <c r="E483" s="8">
        <v>220</v>
      </c>
      <c r="F483" s="8">
        <f t="shared" si="172"/>
        <v>46640</v>
      </c>
      <c r="G483" s="8">
        <v>50</v>
      </c>
      <c r="H483" s="8">
        <f t="shared" si="173"/>
        <v>10600</v>
      </c>
      <c r="I483" s="8">
        <f t="shared" si="174"/>
        <v>57240</v>
      </c>
      <c r="J483" s="181"/>
    </row>
    <row r="484" spans="1:10" x14ac:dyDescent="0.5">
      <c r="A484" s="12"/>
      <c r="B484" s="3" t="str">
        <f>"ยอดยกไป "</f>
        <v xml:space="preserve">ยอดยกไป </v>
      </c>
      <c r="C484" s="12"/>
      <c r="D484" s="12"/>
      <c r="E484" s="13"/>
      <c r="F484" s="14">
        <f>SUM(F480:F483)</f>
        <v>215900</v>
      </c>
      <c r="G484" s="13"/>
      <c r="H484" s="14">
        <f>SUM(H480:H483)</f>
        <v>52915</v>
      </c>
      <c r="I484" s="14">
        <f>SUM(I480:I483)</f>
        <v>268815</v>
      </c>
      <c r="J484" s="15"/>
    </row>
    <row r="487" spans="1:10" x14ac:dyDescent="0.5">
      <c r="A487" s="4" t="str">
        <f>A460</f>
        <v>รายการค่างานราคากลางงานก่อสร้าง    โครงการก่อสร้างพระบรมราชานุสาวรีย์ รัชกาลที่ 5</v>
      </c>
      <c r="B487" s="4"/>
      <c r="C487" s="1"/>
      <c r="D487" s="1"/>
      <c r="E487" s="1"/>
      <c r="F487" s="1"/>
      <c r="G487" s="1"/>
      <c r="H487" s="1"/>
      <c r="I487" s="2"/>
      <c r="J487" s="1"/>
    </row>
    <row r="488" spans="1:10" x14ac:dyDescent="0.5">
      <c r="A488" s="4" t="str">
        <f>A461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88" s="4"/>
      <c r="C488" s="1"/>
      <c r="D488" s="1"/>
      <c r="E488" s="1"/>
      <c r="F488" s="1" t="str">
        <f>F434</f>
        <v>คำนวณราคากลาง เมื่อวันที่  24 เดือน มกราคม  พ.ศ. 2565</v>
      </c>
      <c r="G488" s="1"/>
      <c r="H488" s="1"/>
      <c r="I488" s="2"/>
      <c r="J488" s="1" t="s">
        <v>5</v>
      </c>
    </row>
    <row r="489" spans="1:10" x14ac:dyDescent="0.5">
      <c r="A48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89" s="4"/>
      <c r="C489" s="1"/>
      <c r="D489" s="1"/>
      <c r="E489" s="1"/>
      <c r="F489" s="1"/>
      <c r="G489" s="1"/>
      <c r="H489" s="1"/>
      <c r="I489" s="157" t="s">
        <v>69</v>
      </c>
      <c r="J489" s="158" t="str">
        <f>IF(ROW()-26&lt;0,1,1+ROUND((ROW()/26),0))&amp;" / "&amp;$M$1</f>
        <v>20 / 5</v>
      </c>
    </row>
    <row r="490" spans="1:10" x14ac:dyDescent="0.5">
      <c r="A490" s="412" t="s">
        <v>6</v>
      </c>
      <c r="B490" s="412" t="s">
        <v>0</v>
      </c>
      <c r="C490" s="412" t="s">
        <v>1</v>
      </c>
      <c r="D490" s="412" t="s">
        <v>2</v>
      </c>
      <c r="E490" s="412" t="s">
        <v>7</v>
      </c>
      <c r="F490" s="412"/>
      <c r="G490" s="412" t="s">
        <v>8</v>
      </c>
      <c r="H490" s="412"/>
      <c r="I490" s="413" t="s">
        <v>9</v>
      </c>
      <c r="J490" s="412" t="s">
        <v>4</v>
      </c>
    </row>
    <row r="491" spans="1:10" x14ac:dyDescent="0.5">
      <c r="A491" s="412"/>
      <c r="B491" s="412"/>
      <c r="C491" s="412"/>
      <c r="D491" s="412"/>
      <c r="E491" s="3" t="s">
        <v>10</v>
      </c>
      <c r="F491" s="3" t="s">
        <v>3</v>
      </c>
      <c r="G491" s="3" t="s">
        <v>10</v>
      </c>
      <c r="H491" s="3" t="s">
        <v>3</v>
      </c>
      <c r="I491" s="412"/>
      <c r="J491" s="412"/>
    </row>
    <row r="492" spans="1:10" x14ac:dyDescent="0.5">
      <c r="A492" s="95"/>
      <c r="B492" s="151" t="s">
        <v>66</v>
      </c>
      <c r="C492" s="153"/>
      <c r="D492" s="151"/>
      <c r="E492" s="154">
        <v>0</v>
      </c>
      <c r="F492" s="154">
        <f>F484</f>
        <v>215900</v>
      </c>
      <c r="G492" s="154">
        <v>0</v>
      </c>
      <c r="H492" s="154">
        <f>H484</f>
        <v>52915</v>
      </c>
      <c r="I492" s="155">
        <f>F492+H492</f>
        <v>268815</v>
      </c>
      <c r="J492" s="6"/>
    </row>
    <row r="493" spans="1:10" x14ac:dyDescent="0.5">
      <c r="A493" s="9"/>
      <c r="B493" s="185" t="s">
        <v>108</v>
      </c>
      <c r="C493" s="186">
        <v>436</v>
      </c>
      <c r="D493" s="187" t="s">
        <v>11</v>
      </c>
      <c r="E493" s="8">
        <v>40</v>
      </c>
      <c r="F493" s="8">
        <f t="shared" ref="F493" si="175">E493*C493</f>
        <v>17440</v>
      </c>
      <c r="G493" s="8">
        <v>25</v>
      </c>
      <c r="H493" s="8">
        <f t="shared" ref="H493" si="176">G493*C493</f>
        <v>10900</v>
      </c>
      <c r="I493" s="8">
        <f t="shared" ref="I493" si="177">H493+F493</f>
        <v>28340</v>
      </c>
      <c r="J493" s="16"/>
    </row>
    <row r="494" spans="1:10" x14ac:dyDescent="0.5">
      <c r="A494" s="183"/>
      <c r="B494" s="182"/>
      <c r="C494" s="170"/>
      <c r="D494" s="183"/>
      <c r="E494" s="184"/>
      <c r="F494" s="184"/>
      <c r="G494" s="184"/>
      <c r="H494" s="184"/>
      <c r="I494" s="184"/>
      <c r="J494" s="198"/>
    </row>
    <row r="495" spans="1:10" x14ac:dyDescent="0.5">
      <c r="A495" s="9"/>
      <c r="B495" s="152"/>
      <c r="C495" s="21"/>
      <c r="D495" s="9"/>
      <c r="E495" s="8"/>
      <c r="F495" s="8"/>
      <c r="G495" s="8"/>
      <c r="H495" s="8"/>
      <c r="I495" s="8"/>
      <c r="J495" s="7"/>
    </row>
    <row r="496" spans="1:10" x14ac:dyDescent="0.5">
      <c r="A496" s="9"/>
      <c r="B496" s="172"/>
      <c r="C496" s="173"/>
      <c r="D496" s="174"/>
      <c r="E496" s="8"/>
      <c r="F496" s="8"/>
      <c r="G496" s="8"/>
      <c r="H496" s="8"/>
      <c r="I496" s="8"/>
      <c r="J496" s="16"/>
    </row>
    <row r="497" spans="1:10" x14ac:dyDescent="0.5">
      <c r="A497" s="12"/>
      <c r="B497" s="3" t="str">
        <f>"รวมค่าวัสดุและค่าแรงงาน " &amp;B493</f>
        <v>รวมค่าวัสดุและค่าแรงงาน     - งานทาสีน้ำมัน</v>
      </c>
      <c r="C497" s="12"/>
      <c r="D497" s="12"/>
      <c r="E497" s="13"/>
      <c r="F497" s="14">
        <f>SUM(F492:F496)</f>
        <v>233340</v>
      </c>
      <c r="G497" s="13"/>
      <c r="H497" s="14">
        <f>SUM(H492:H496)</f>
        <v>63815</v>
      </c>
      <c r="I497" s="14">
        <f>SUM(I492:I496)</f>
        <v>297155</v>
      </c>
      <c r="J497" s="15"/>
    </row>
    <row r="498" spans="1:10" x14ac:dyDescent="0.5">
      <c r="A498" s="98">
        <v>3</v>
      </c>
      <c r="B498" s="96" t="s">
        <v>83</v>
      </c>
      <c r="C498" s="21"/>
      <c r="D498" s="9"/>
      <c r="E498" s="8">
        <v>0</v>
      </c>
      <c r="F498" s="8">
        <f t="shared" ref="F498:F500" si="178">E498*C498</f>
        <v>0</v>
      </c>
      <c r="G498" s="8">
        <v>0</v>
      </c>
      <c r="H498" s="8">
        <f t="shared" ref="H498:H500" si="179">G498*C498</f>
        <v>0</v>
      </c>
      <c r="I498" s="8">
        <f t="shared" ref="I498:I500" si="180">H498+F498</f>
        <v>0</v>
      </c>
      <c r="J498" s="175"/>
    </row>
    <row r="499" spans="1:10" x14ac:dyDescent="0.5">
      <c r="A499" s="9"/>
      <c r="B499" s="176" t="s">
        <v>84</v>
      </c>
      <c r="C499" s="177">
        <v>36</v>
      </c>
      <c r="D499" s="178" t="s">
        <v>58</v>
      </c>
      <c r="E499" s="179">
        <v>1024</v>
      </c>
      <c r="F499" s="179">
        <f t="shared" si="178"/>
        <v>36864</v>
      </c>
      <c r="G499" s="179">
        <v>450</v>
      </c>
      <c r="H499" s="179">
        <f t="shared" si="179"/>
        <v>16200</v>
      </c>
      <c r="I499" s="179">
        <f t="shared" si="180"/>
        <v>53064</v>
      </c>
      <c r="J499" s="16"/>
    </row>
    <row r="500" spans="1:10" x14ac:dyDescent="0.5">
      <c r="A500" s="9"/>
      <c r="B500" s="176" t="s">
        <v>121</v>
      </c>
      <c r="C500" s="177"/>
      <c r="D500" s="178"/>
      <c r="E500" s="179">
        <v>0</v>
      </c>
      <c r="F500" s="179">
        <f t="shared" si="178"/>
        <v>0</v>
      </c>
      <c r="G500" s="179">
        <v>0</v>
      </c>
      <c r="H500" s="179">
        <f t="shared" si="179"/>
        <v>0</v>
      </c>
      <c r="I500" s="179">
        <f t="shared" si="180"/>
        <v>0</v>
      </c>
      <c r="J500" s="16"/>
    </row>
    <row r="501" spans="1:10" x14ac:dyDescent="0.5">
      <c r="A501" s="9"/>
      <c r="B501" s="176" t="s">
        <v>122</v>
      </c>
      <c r="C501" s="177"/>
      <c r="D501" s="178"/>
      <c r="E501" s="179"/>
      <c r="F501" s="179"/>
      <c r="G501" s="179"/>
      <c r="H501" s="179"/>
      <c r="I501" s="179"/>
      <c r="J501" s="16"/>
    </row>
    <row r="502" spans="1:10" x14ac:dyDescent="0.5">
      <c r="A502" s="9"/>
      <c r="B502" s="176"/>
      <c r="C502" s="177"/>
      <c r="D502" s="178"/>
      <c r="E502" s="179"/>
      <c r="F502" s="179"/>
      <c r="G502" s="179"/>
      <c r="H502" s="179"/>
      <c r="I502" s="179"/>
      <c r="J502" s="16"/>
    </row>
    <row r="503" spans="1:10" x14ac:dyDescent="0.5">
      <c r="A503" s="9"/>
      <c r="B503" s="176"/>
      <c r="C503" s="177"/>
      <c r="D503" s="178"/>
      <c r="E503" s="179"/>
      <c r="F503" s="179"/>
      <c r="G503" s="179"/>
      <c r="H503" s="179"/>
      <c r="I503" s="179"/>
      <c r="J503" s="16"/>
    </row>
    <row r="504" spans="1:10" x14ac:dyDescent="0.5">
      <c r="A504" s="12"/>
      <c r="B504" s="3" t="str">
        <f>"รวมค่าวัสดุและค่าแรงงาน " &amp;B498</f>
        <v>รวมค่าวัสดุและค่าแรงงาน งานระบบไฟฟ้า</v>
      </c>
      <c r="C504" s="12"/>
      <c r="D504" s="12"/>
      <c r="E504" s="13"/>
      <c r="F504" s="14">
        <f>SUM(F498:F503)</f>
        <v>36864</v>
      </c>
      <c r="G504" s="13"/>
      <c r="H504" s="14">
        <f>SUM(H498:H503)</f>
        <v>16200</v>
      </c>
      <c r="I504" s="14">
        <f>F504+H504</f>
        <v>53064</v>
      </c>
      <c r="J504" s="16"/>
    </row>
    <row r="505" spans="1:10" x14ac:dyDescent="0.5">
      <c r="A505" s="98">
        <v>4</v>
      </c>
      <c r="B505" s="96" t="s">
        <v>115</v>
      </c>
      <c r="C505" s="21"/>
      <c r="D505" s="9"/>
      <c r="E505" s="8">
        <v>0</v>
      </c>
      <c r="F505" s="8">
        <f t="shared" ref="F505" si="181">E505*C505</f>
        <v>0</v>
      </c>
      <c r="G505" s="8">
        <v>0</v>
      </c>
      <c r="H505" s="8">
        <f t="shared" ref="H505" si="182">G505*C505</f>
        <v>0</v>
      </c>
      <c r="I505" s="8">
        <f t="shared" ref="I505" si="183">H505+F505</f>
        <v>0</v>
      </c>
      <c r="J505" s="7"/>
    </row>
    <row r="506" spans="1:10" x14ac:dyDescent="0.5">
      <c r="A506" s="9"/>
      <c r="B506" s="176"/>
      <c r="C506" s="177"/>
      <c r="D506" s="178"/>
      <c r="E506" s="179"/>
      <c r="F506" s="179"/>
      <c r="G506" s="179"/>
      <c r="H506" s="179"/>
      <c r="I506" s="179"/>
      <c r="J506" s="7"/>
    </row>
    <row r="507" spans="1:10" x14ac:dyDescent="0.5">
      <c r="A507" s="9"/>
      <c r="B507" s="176"/>
      <c r="C507" s="177"/>
      <c r="D507" s="178"/>
      <c r="E507" s="179"/>
      <c r="F507" s="179"/>
      <c r="G507" s="179"/>
      <c r="H507" s="179"/>
      <c r="I507" s="179"/>
      <c r="J507" s="7"/>
    </row>
    <row r="508" spans="1:10" x14ac:dyDescent="0.5">
      <c r="A508" s="9"/>
      <c r="B508" s="176"/>
      <c r="C508" s="177"/>
      <c r="D508" s="178"/>
      <c r="E508" s="179"/>
      <c r="F508" s="179"/>
      <c r="G508" s="179"/>
      <c r="H508" s="179"/>
      <c r="I508" s="179"/>
      <c r="J508" s="7"/>
    </row>
    <row r="509" spans="1:10" x14ac:dyDescent="0.5">
      <c r="A509" s="200"/>
      <c r="B509" s="201"/>
      <c r="C509" s="202"/>
      <c r="D509" s="203"/>
      <c r="E509" s="204"/>
      <c r="F509" s="204"/>
      <c r="G509" s="204"/>
      <c r="H509" s="204"/>
      <c r="I509" s="204"/>
      <c r="J509" s="205"/>
    </row>
    <row r="510" spans="1:10" x14ac:dyDescent="0.5">
      <c r="A510" s="12"/>
      <c r="B510" s="3" t="str">
        <f>"รวมค่าวัสดุและค่าแรงงาน " &amp;B505</f>
        <v>รวมค่าวัสดุและค่าแรงงาน งานอื่นๆ</v>
      </c>
      <c r="C510" s="12"/>
      <c r="D510" s="12"/>
      <c r="E510" s="13"/>
      <c r="F510" s="14">
        <f>SUM(F505:F509)</f>
        <v>0</v>
      </c>
      <c r="G510" s="13"/>
      <c r="H510" s="14">
        <f>SUM(H505:H509)</f>
        <v>0</v>
      </c>
      <c r="I510" s="14">
        <f>SUM(I505:I509)</f>
        <v>0</v>
      </c>
      <c r="J510" s="206"/>
    </row>
    <row r="511" spans="1:10" x14ac:dyDescent="0.5">
      <c r="A511" s="12"/>
      <c r="B511" s="180" t="str">
        <f>"รวมค่าวัสดุและค่าแรงงาน " &amp;B438</f>
        <v>รวมค่าวัสดุและค่าแรงงาน งานก่อสร้างอาคารจอดรถจักรยานยนต์ รูปแบบที่ (6)  ต่อ 1 หลัง</v>
      </c>
      <c r="C511" s="12"/>
      <c r="D511" s="12"/>
      <c r="E511" s="13"/>
      <c r="F511" s="14">
        <f>F510+F504+F497+F484</f>
        <v>486104</v>
      </c>
      <c r="G511" s="13"/>
      <c r="H511" s="14">
        <f>H510+H504+H497+H484</f>
        <v>132930</v>
      </c>
      <c r="I511" s="14">
        <f>I510+I504+I497+I484</f>
        <v>619034</v>
      </c>
      <c r="J511" s="15"/>
    </row>
  </sheetData>
  <mergeCells count="152">
    <mergeCell ref="G58:H58"/>
    <mergeCell ref="I58:I59"/>
    <mergeCell ref="J58:J59"/>
    <mergeCell ref="A31:A32"/>
    <mergeCell ref="B31:B32"/>
    <mergeCell ref="C31:C32"/>
    <mergeCell ref="D31:D32"/>
    <mergeCell ref="E31:F31"/>
    <mergeCell ref="G85:H85"/>
    <mergeCell ref="I85:I86"/>
    <mergeCell ref="J85:J86"/>
    <mergeCell ref="A85:A86"/>
    <mergeCell ref="B85:B86"/>
    <mergeCell ref="C85:C86"/>
    <mergeCell ref="D85:D86"/>
    <mergeCell ref="E85:F85"/>
    <mergeCell ref="A436:A437"/>
    <mergeCell ref="B436:B437"/>
    <mergeCell ref="C436:C437"/>
    <mergeCell ref="D436:D437"/>
    <mergeCell ref="E436:F436"/>
    <mergeCell ref="G436:H436"/>
    <mergeCell ref="I436:I437"/>
    <mergeCell ref="J436:J437"/>
    <mergeCell ref="G4:H4"/>
    <mergeCell ref="I4:I5"/>
    <mergeCell ref="J4:J5"/>
    <mergeCell ref="A4:A5"/>
    <mergeCell ref="B4:B5"/>
    <mergeCell ref="C4:C5"/>
    <mergeCell ref="D4:D5"/>
    <mergeCell ref="E4:F4"/>
    <mergeCell ref="G31:H31"/>
    <mergeCell ref="I31:I32"/>
    <mergeCell ref="J31:J32"/>
    <mergeCell ref="A58:A59"/>
    <mergeCell ref="B58:B59"/>
    <mergeCell ref="C58:C59"/>
    <mergeCell ref="D58:D59"/>
    <mergeCell ref="E58:F58"/>
    <mergeCell ref="A112:A113"/>
    <mergeCell ref="B112:B113"/>
    <mergeCell ref="C112:C113"/>
    <mergeCell ref="D112:D113"/>
    <mergeCell ref="E112:F112"/>
    <mergeCell ref="G112:H112"/>
    <mergeCell ref="I112:I113"/>
    <mergeCell ref="J112:J113"/>
    <mergeCell ref="A139:A140"/>
    <mergeCell ref="B139:B140"/>
    <mergeCell ref="C139:C140"/>
    <mergeCell ref="D139:D140"/>
    <mergeCell ref="E139:F139"/>
    <mergeCell ref="G139:H139"/>
    <mergeCell ref="I139:I140"/>
    <mergeCell ref="J139:J140"/>
    <mergeCell ref="A166:A167"/>
    <mergeCell ref="B166:B167"/>
    <mergeCell ref="C166:C167"/>
    <mergeCell ref="D166:D167"/>
    <mergeCell ref="E166:F166"/>
    <mergeCell ref="G166:H166"/>
    <mergeCell ref="I166:I167"/>
    <mergeCell ref="J166:J167"/>
    <mergeCell ref="A193:A194"/>
    <mergeCell ref="B193:B194"/>
    <mergeCell ref="C193:C194"/>
    <mergeCell ref="D193:D194"/>
    <mergeCell ref="E193:F193"/>
    <mergeCell ref="G193:H193"/>
    <mergeCell ref="I193:I194"/>
    <mergeCell ref="J193:J194"/>
    <mergeCell ref="A220:A221"/>
    <mergeCell ref="B220:B221"/>
    <mergeCell ref="C220:C221"/>
    <mergeCell ref="D220:D221"/>
    <mergeCell ref="E220:F220"/>
    <mergeCell ref="G220:H220"/>
    <mergeCell ref="I220:I221"/>
    <mergeCell ref="J220:J221"/>
    <mergeCell ref="A247:A248"/>
    <mergeCell ref="B247:B248"/>
    <mergeCell ref="C247:C248"/>
    <mergeCell ref="D247:D248"/>
    <mergeCell ref="E247:F247"/>
    <mergeCell ref="G247:H247"/>
    <mergeCell ref="I247:I248"/>
    <mergeCell ref="J247:J248"/>
    <mergeCell ref="A274:A275"/>
    <mergeCell ref="B274:B275"/>
    <mergeCell ref="C274:C275"/>
    <mergeCell ref="D274:D275"/>
    <mergeCell ref="E274:F274"/>
    <mergeCell ref="G274:H274"/>
    <mergeCell ref="I274:I275"/>
    <mergeCell ref="J274:J275"/>
    <mergeCell ref="A301:A302"/>
    <mergeCell ref="B301:B302"/>
    <mergeCell ref="C301:C302"/>
    <mergeCell ref="D301:D302"/>
    <mergeCell ref="E301:F301"/>
    <mergeCell ref="G301:H301"/>
    <mergeCell ref="I301:I302"/>
    <mergeCell ref="J301:J302"/>
    <mergeCell ref="A328:A329"/>
    <mergeCell ref="B328:B329"/>
    <mergeCell ref="C328:C329"/>
    <mergeCell ref="D328:D329"/>
    <mergeCell ref="E328:F328"/>
    <mergeCell ref="G328:H328"/>
    <mergeCell ref="I328:I329"/>
    <mergeCell ref="J328:J329"/>
    <mergeCell ref="A355:A356"/>
    <mergeCell ref="B355:B356"/>
    <mergeCell ref="C355:C356"/>
    <mergeCell ref="D355:D356"/>
    <mergeCell ref="E355:F355"/>
    <mergeCell ref="G355:H355"/>
    <mergeCell ref="I355:I356"/>
    <mergeCell ref="J355:J356"/>
    <mergeCell ref="A382:A383"/>
    <mergeCell ref="B382:B383"/>
    <mergeCell ref="C382:C383"/>
    <mergeCell ref="D382:D383"/>
    <mergeCell ref="E382:F382"/>
    <mergeCell ref="G382:H382"/>
    <mergeCell ref="I382:I383"/>
    <mergeCell ref="J382:J383"/>
    <mergeCell ref="A409:A410"/>
    <mergeCell ref="B409:B410"/>
    <mergeCell ref="C409:C410"/>
    <mergeCell ref="D409:D410"/>
    <mergeCell ref="E409:F409"/>
    <mergeCell ref="G409:H409"/>
    <mergeCell ref="I409:I410"/>
    <mergeCell ref="J409:J410"/>
    <mergeCell ref="A463:A464"/>
    <mergeCell ref="B463:B464"/>
    <mergeCell ref="C463:C464"/>
    <mergeCell ref="D463:D464"/>
    <mergeCell ref="E463:F463"/>
    <mergeCell ref="G463:H463"/>
    <mergeCell ref="I463:I464"/>
    <mergeCell ref="J463:J464"/>
    <mergeCell ref="A490:A491"/>
    <mergeCell ref="B490:B491"/>
    <mergeCell ref="C490:C491"/>
    <mergeCell ref="D490:D491"/>
    <mergeCell ref="E490:F490"/>
    <mergeCell ref="G490:H490"/>
    <mergeCell ref="I490:I491"/>
    <mergeCell ref="J490:J491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93" fitToHeight="2" orientation="landscape" horizontalDpi="300" verticalDpi="300" r:id="rId1"/>
  <headerFooter alignWithMargins="0"/>
  <rowBreaks count="3" manualBreakCount="3">
    <brk id="27" max="9" man="1"/>
    <brk id="54" max="9" man="1"/>
    <brk id="81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95801-A836-44FC-9F0C-5012DD22EB86}">
  <sheetPr>
    <tabColor theme="9" tint="0.79998168889431442"/>
  </sheetPr>
  <dimension ref="A1:T118"/>
  <sheetViews>
    <sheetView tabSelected="1" view="pageBreakPreview" zoomScale="130" zoomScaleNormal="120" zoomScaleSheetLayoutView="130" zoomScalePageLayoutView="55" workbookViewId="0">
      <selection activeCell="C57" sqref="C57"/>
    </sheetView>
  </sheetViews>
  <sheetFormatPr defaultRowHeight="21.75" x14ac:dyDescent="0.5"/>
  <cols>
    <col min="1" max="1" width="6.85546875" customWidth="1"/>
    <col min="2" max="2" width="53" customWidth="1"/>
    <col min="3" max="3" width="10" customWidth="1"/>
    <col min="4" max="4" width="7.7109375" customWidth="1"/>
    <col min="5" max="5" width="13.28515625" customWidth="1"/>
    <col min="6" max="6" width="14.28515625" customWidth="1"/>
    <col min="7" max="7" width="11.7109375" customWidth="1"/>
    <col min="8" max="8" width="14.28515625" customWidth="1"/>
    <col min="9" max="9" width="13.85546875" customWidth="1"/>
    <col min="10" max="10" width="15.85546875" customWidth="1"/>
    <col min="12" max="12" width="15.140625" bestFit="1" customWidth="1"/>
    <col min="17" max="17" width="9.42578125" bestFit="1" customWidth="1"/>
  </cols>
  <sheetData>
    <row r="1" spans="1:13" x14ac:dyDescent="0.5">
      <c r="A1" s="4" t="str">
        <f>'ปร4 (รวม)'!A1</f>
        <v>รายการค่างานราคากลางงานก่อสร้าง    โครงการก่อสร้างพระบรมราชานุสาวรีย์ รัชกาลที่ 5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5</v>
      </c>
    </row>
    <row r="2" spans="1:13" x14ac:dyDescent="0.5">
      <c r="A2" s="4" t="s">
        <v>64</v>
      </c>
      <c r="B2" s="4"/>
      <c r="C2" s="1"/>
      <c r="D2" s="1"/>
      <c r="E2" s="1"/>
      <c r="F2" s="1" t="str">
        <f>+'ปร4 (รวม)'!F2</f>
        <v>คำนวณราคากลาง เมื่อวันที่  24 เดือน มกราคม  พ.ศ. 2565</v>
      </c>
      <c r="G2" s="1"/>
      <c r="H2" s="1"/>
      <c r="I2" s="2"/>
      <c r="J2" s="1" t="s">
        <v>5</v>
      </c>
      <c r="L2" s="156" t="s">
        <v>74</v>
      </c>
    </row>
    <row r="3" spans="1:13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IF(ROW()-26&lt;0,2,1+ROUND((ROW()/26),0))&amp;" / "&amp;$M$1</f>
        <v>2 / 5</v>
      </c>
    </row>
    <row r="4" spans="1:13" ht="21.75" customHeight="1" x14ac:dyDescent="0.5">
      <c r="A4" s="414" t="s">
        <v>6</v>
      </c>
      <c r="B4" s="414" t="s">
        <v>0</v>
      </c>
      <c r="C4" s="414" t="s">
        <v>1</v>
      </c>
      <c r="D4" s="414" t="s">
        <v>2</v>
      </c>
      <c r="E4" s="416" t="s">
        <v>7</v>
      </c>
      <c r="F4" s="417"/>
      <c r="G4" s="416" t="s">
        <v>8</v>
      </c>
      <c r="H4" s="417"/>
      <c r="I4" s="418" t="s">
        <v>9</v>
      </c>
      <c r="J4" s="414" t="s">
        <v>4</v>
      </c>
    </row>
    <row r="5" spans="1:13" x14ac:dyDescent="0.5">
      <c r="A5" s="415"/>
      <c r="B5" s="415"/>
      <c r="C5" s="415"/>
      <c r="D5" s="415"/>
      <c r="E5" s="3" t="s">
        <v>10</v>
      </c>
      <c r="F5" s="3" t="s">
        <v>3</v>
      </c>
      <c r="G5" s="3" t="s">
        <v>10</v>
      </c>
      <c r="H5" s="3" t="s">
        <v>3</v>
      </c>
      <c r="I5" s="419"/>
      <c r="J5" s="415"/>
    </row>
    <row r="6" spans="1:13" x14ac:dyDescent="0.5">
      <c r="A6" s="332" t="s">
        <v>55</v>
      </c>
      <c r="B6" s="335" t="s">
        <v>217</v>
      </c>
      <c r="C6" s="332"/>
      <c r="D6" s="332"/>
      <c r="E6" s="331"/>
      <c r="F6" s="331"/>
      <c r="G6" s="331"/>
      <c r="H6" s="331"/>
      <c r="I6" s="336"/>
      <c r="J6" s="332"/>
    </row>
    <row r="7" spans="1:13" x14ac:dyDescent="0.5">
      <c r="A7" s="98">
        <v>1</v>
      </c>
      <c r="B7" s="96" t="s">
        <v>63</v>
      </c>
      <c r="C7" s="21"/>
      <c r="D7" s="9"/>
      <c r="E7" s="8"/>
      <c r="F7" s="8"/>
      <c r="G7" s="8"/>
      <c r="H7" s="8"/>
      <c r="I7" s="8"/>
      <c r="J7" s="16"/>
    </row>
    <row r="8" spans="1:13" x14ac:dyDescent="0.5">
      <c r="A8" s="9"/>
      <c r="B8" s="152" t="s">
        <v>208</v>
      </c>
      <c r="C8" s="231">
        <f>76</f>
        <v>76</v>
      </c>
      <c r="D8" s="9" t="s">
        <v>12</v>
      </c>
      <c r="E8" s="8">
        <v>0</v>
      </c>
      <c r="F8" s="8">
        <f t="shared" ref="F8:F22" si="0">E8*C8</f>
        <v>0</v>
      </c>
      <c r="G8" s="8">
        <v>99</v>
      </c>
      <c r="H8" s="8">
        <f t="shared" ref="H8:H22" si="1">G8*C8</f>
        <v>7524</v>
      </c>
      <c r="I8" s="8">
        <f t="shared" ref="I8:I22" si="2">H8+F8</f>
        <v>7524</v>
      </c>
      <c r="J8" s="16"/>
      <c r="K8">
        <v>142</v>
      </c>
    </row>
    <row r="9" spans="1:13" x14ac:dyDescent="0.5">
      <c r="A9" s="9"/>
      <c r="B9" s="152" t="s">
        <v>78</v>
      </c>
      <c r="C9" s="231">
        <v>4.5</v>
      </c>
      <c r="D9" s="9" t="s">
        <v>12</v>
      </c>
      <c r="E9" s="316">
        <v>445.48</v>
      </c>
      <c r="F9" s="8">
        <f t="shared" si="0"/>
        <v>2004.66</v>
      </c>
      <c r="G9" s="8">
        <v>91</v>
      </c>
      <c r="H9" s="8">
        <f>G9*C9</f>
        <v>409.5</v>
      </c>
      <c r="I9" s="8">
        <f t="shared" si="2"/>
        <v>2414.16</v>
      </c>
      <c r="J9" s="7"/>
      <c r="K9">
        <v>3.3</v>
      </c>
    </row>
    <row r="10" spans="1:13" x14ac:dyDescent="0.5">
      <c r="A10" s="9"/>
      <c r="B10" s="152" t="s">
        <v>79</v>
      </c>
      <c r="C10" s="231">
        <v>4.5</v>
      </c>
      <c r="D10" s="9" t="s">
        <v>12</v>
      </c>
      <c r="E10" s="309">
        <v>1215</v>
      </c>
      <c r="F10" s="8">
        <f t="shared" si="0"/>
        <v>5467.5</v>
      </c>
      <c r="G10" s="8">
        <v>398</v>
      </c>
      <c r="H10" s="8">
        <f>G10*C10</f>
        <v>1791</v>
      </c>
      <c r="I10" s="8">
        <f t="shared" si="2"/>
        <v>7258.5</v>
      </c>
      <c r="J10" s="16"/>
      <c r="K10">
        <v>3.3</v>
      </c>
    </row>
    <row r="11" spans="1:13" x14ac:dyDescent="0.5">
      <c r="A11" s="9"/>
      <c r="B11" s="152" t="s">
        <v>156</v>
      </c>
      <c r="C11" s="231">
        <f>90.4-2.9</f>
        <v>87.5</v>
      </c>
      <c r="D11" s="9" t="s">
        <v>12</v>
      </c>
      <c r="E11" s="309">
        <v>1887.85</v>
      </c>
      <c r="F11" s="8">
        <f>E11*C11</f>
        <v>165186.875</v>
      </c>
      <c r="G11" s="8">
        <v>306</v>
      </c>
      <c r="H11" s="8">
        <f>G11*C11</f>
        <v>26775</v>
      </c>
      <c r="I11" s="8">
        <f t="shared" si="2"/>
        <v>191961.875</v>
      </c>
      <c r="J11" s="16"/>
      <c r="K11">
        <v>99.37</v>
      </c>
      <c r="L11" s="156" t="s">
        <v>199</v>
      </c>
    </row>
    <row r="12" spans="1:13" x14ac:dyDescent="0.5">
      <c r="A12" s="9"/>
      <c r="B12" s="152" t="s">
        <v>80</v>
      </c>
      <c r="C12" s="21"/>
      <c r="D12" s="9"/>
      <c r="E12" s="8"/>
      <c r="F12" s="8"/>
      <c r="G12" s="8"/>
      <c r="H12" s="8"/>
      <c r="I12" s="8"/>
      <c r="J12" s="16"/>
    </row>
    <row r="13" spans="1:13" x14ac:dyDescent="0.5">
      <c r="A13" s="9"/>
      <c r="B13" s="164" t="s">
        <v>197</v>
      </c>
      <c r="C13" s="231">
        <v>167</v>
      </c>
      <c r="D13" s="9" t="s">
        <v>11</v>
      </c>
      <c r="E13" s="223">
        <v>34</v>
      </c>
      <c r="F13" s="8">
        <f t="shared" ref="F13" si="3">E13*C13</f>
        <v>5678</v>
      </c>
      <c r="G13" s="8">
        <v>5</v>
      </c>
      <c r="H13" s="8">
        <f>G13*C13</f>
        <v>835</v>
      </c>
      <c r="I13" s="8">
        <f t="shared" ref="I13" si="4">H13+F13</f>
        <v>6513</v>
      </c>
      <c r="J13" s="16"/>
    </row>
    <row r="14" spans="1:13" x14ac:dyDescent="0.5">
      <c r="A14" s="9"/>
      <c r="B14" s="164" t="s">
        <v>94</v>
      </c>
      <c r="C14" s="231">
        <f>464-13</f>
        <v>451</v>
      </c>
      <c r="D14" s="9" t="s">
        <v>81</v>
      </c>
      <c r="E14" s="223">
        <v>26.1</v>
      </c>
      <c r="F14" s="8">
        <f t="shared" si="0"/>
        <v>11771.1</v>
      </c>
      <c r="G14" s="8">
        <v>4.0999999999999996</v>
      </c>
      <c r="H14" s="8">
        <f>G14*C14</f>
        <v>1849.1</v>
      </c>
      <c r="I14" s="8">
        <f t="shared" si="2"/>
        <v>13620.2</v>
      </c>
      <c r="J14" s="16"/>
      <c r="K14">
        <v>397.42</v>
      </c>
    </row>
    <row r="15" spans="1:13" x14ac:dyDescent="0.5">
      <c r="A15" s="9"/>
      <c r="B15" s="164" t="s">
        <v>176</v>
      </c>
      <c r="C15" s="231">
        <f>3593-16</f>
        <v>3577</v>
      </c>
      <c r="D15" s="9" t="s">
        <v>81</v>
      </c>
      <c r="E15" s="223">
        <v>25.59</v>
      </c>
      <c r="F15" s="8">
        <f t="shared" si="0"/>
        <v>91535.43</v>
      </c>
      <c r="G15" s="8">
        <v>4.0999999999999996</v>
      </c>
      <c r="H15" s="8">
        <f>G15*C15</f>
        <v>14665.699999999999</v>
      </c>
      <c r="I15" s="8">
        <f t="shared" si="2"/>
        <v>106201.12999999999</v>
      </c>
      <c r="J15" s="16"/>
      <c r="K15">
        <v>3063.23</v>
      </c>
      <c r="L15" s="156" t="s">
        <v>200</v>
      </c>
    </row>
    <row r="16" spans="1:13" x14ac:dyDescent="0.5">
      <c r="A16" s="9"/>
      <c r="B16" s="164" t="s">
        <v>95</v>
      </c>
      <c r="C16" s="21">
        <v>3828</v>
      </c>
      <c r="D16" s="9" t="s">
        <v>81</v>
      </c>
      <c r="E16" s="223">
        <v>24.87</v>
      </c>
      <c r="F16" s="8">
        <f t="shared" si="0"/>
        <v>95202.36</v>
      </c>
      <c r="G16" s="8">
        <v>3.3</v>
      </c>
      <c r="H16" s="8">
        <f>G16*C16</f>
        <v>12632.4</v>
      </c>
      <c r="I16" s="8">
        <f t="shared" si="2"/>
        <v>107834.76</v>
      </c>
      <c r="J16" s="16"/>
      <c r="K16">
        <v>4660.6099999999997</v>
      </c>
    </row>
    <row r="17" spans="1:11" x14ac:dyDescent="0.5">
      <c r="A17" s="9"/>
      <c r="B17" s="164" t="s">
        <v>96</v>
      </c>
      <c r="C17" s="21">
        <f>2903-424</f>
        <v>2479</v>
      </c>
      <c r="D17" s="9" t="s">
        <v>81</v>
      </c>
      <c r="E17" s="223">
        <v>24.08</v>
      </c>
      <c r="F17" s="8">
        <f t="shared" si="0"/>
        <v>59694.319999999992</v>
      </c>
      <c r="G17" s="8">
        <v>3.3</v>
      </c>
      <c r="H17" s="8">
        <f>G17*C17</f>
        <v>8180.7</v>
      </c>
      <c r="I17" s="8">
        <f t="shared" si="2"/>
        <v>67875.01999999999</v>
      </c>
      <c r="J17" s="16"/>
      <c r="K17">
        <v>1553.3</v>
      </c>
    </row>
    <row r="18" spans="1:11" x14ac:dyDescent="0.5">
      <c r="A18" s="9"/>
      <c r="B18" s="188" t="s">
        <v>123</v>
      </c>
      <c r="C18" s="21">
        <f>ROUNDDOWN(SUM(C14:C17)*0.03,0)</f>
        <v>310</v>
      </c>
      <c r="D18" s="9" t="s">
        <v>81</v>
      </c>
      <c r="E18" s="223">
        <v>33.65</v>
      </c>
      <c r="F18" s="223">
        <f t="shared" si="0"/>
        <v>10431.5</v>
      </c>
      <c r="G18" s="8">
        <v>0</v>
      </c>
      <c r="H18" s="8">
        <f t="shared" si="1"/>
        <v>0</v>
      </c>
      <c r="I18" s="8">
        <f t="shared" si="2"/>
        <v>10431.5</v>
      </c>
      <c r="J18" s="7"/>
    </row>
    <row r="19" spans="1:11" x14ac:dyDescent="0.5">
      <c r="A19" s="9"/>
      <c r="B19" s="188" t="s">
        <v>198</v>
      </c>
      <c r="C19" s="21">
        <f>+C21*0.5</f>
        <v>233.65</v>
      </c>
      <c r="D19" s="9" t="s">
        <v>11</v>
      </c>
      <c r="E19" s="8">
        <v>300</v>
      </c>
      <c r="F19" s="8">
        <f t="shared" si="0"/>
        <v>70095</v>
      </c>
      <c r="G19" s="8">
        <v>0</v>
      </c>
      <c r="H19" s="8">
        <f t="shared" si="1"/>
        <v>0</v>
      </c>
      <c r="I19" s="8">
        <f t="shared" si="2"/>
        <v>70095</v>
      </c>
      <c r="J19" s="7"/>
    </row>
    <row r="20" spans="1:11" x14ac:dyDescent="0.5">
      <c r="A20" s="9"/>
      <c r="B20" s="164" t="s">
        <v>165</v>
      </c>
      <c r="C20" s="165">
        <f>ROUNDDOWN(C19*0.3,2)</f>
        <v>70.09</v>
      </c>
      <c r="D20" s="199" t="s">
        <v>44</v>
      </c>
      <c r="E20" s="238">
        <v>300</v>
      </c>
      <c r="F20" s="168">
        <f>C20*E20</f>
        <v>21027</v>
      </c>
      <c r="G20" s="8">
        <v>0</v>
      </c>
      <c r="H20" s="8">
        <f t="shared" si="1"/>
        <v>0</v>
      </c>
      <c r="I20" s="8">
        <f t="shared" si="2"/>
        <v>21027</v>
      </c>
      <c r="J20" s="7"/>
    </row>
    <row r="21" spans="1:11" x14ac:dyDescent="0.5">
      <c r="A21" s="9"/>
      <c r="B21" s="188" t="s">
        <v>126</v>
      </c>
      <c r="C21" s="21">
        <f>504.3-37</f>
        <v>467.3</v>
      </c>
      <c r="D21" s="9" t="s">
        <v>11</v>
      </c>
      <c r="E21" s="223">
        <v>0</v>
      </c>
      <c r="F21" s="8">
        <f t="shared" si="0"/>
        <v>0</v>
      </c>
      <c r="G21" s="8">
        <v>133</v>
      </c>
      <c r="H21" s="8">
        <f t="shared" si="1"/>
        <v>62150.9</v>
      </c>
      <c r="I21" s="8">
        <f t="shared" si="2"/>
        <v>62150.9</v>
      </c>
      <c r="J21" s="7"/>
      <c r="K21" s="21">
        <v>551.03</v>
      </c>
    </row>
    <row r="22" spans="1:11" x14ac:dyDescent="0.5">
      <c r="A22" s="9"/>
      <c r="B22" s="188" t="s">
        <v>127</v>
      </c>
      <c r="C22" s="21">
        <f>ROUNDDOWN(C21*0.25,1)</f>
        <v>116.8</v>
      </c>
      <c r="D22" s="9" t="s">
        <v>81</v>
      </c>
      <c r="E22" s="223">
        <v>40.19</v>
      </c>
      <c r="F22" s="8">
        <f t="shared" si="0"/>
        <v>4694.192</v>
      </c>
      <c r="G22" s="8">
        <v>0</v>
      </c>
      <c r="H22" s="8">
        <f t="shared" si="1"/>
        <v>0</v>
      </c>
      <c r="I22" s="8">
        <f t="shared" si="2"/>
        <v>4694.192</v>
      </c>
      <c r="J22" s="7"/>
    </row>
    <row r="23" spans="1:11" x14ac:dyDescent="0.5">
      <c r="A23" s="18"/>
      <c r="B23" s="10"/>
      <c r="C23" s="22"/>
      <c r="D23" s="18"/>
      <c r="E23" s="11"/>
      <c r="F23" s="11"/>
      <c r="G23" s="11"/>
      <c r="H23" s="11"/>
      <c r="I23" s="11"/>
      <c r="J23" s="10"/>
    </row>
    <row r="24" spans="1:11" x14ac:dyDescent="0.5">
      <c r="A24" s="12"/>
      <c r="B24" s="3" t="str">
        <f>"รวมค่าวัสดุและค่าแรงงาน "&amp;B7</f>
        <v>รวมค่าวัสดุและค่าแรงงาน งานวิศวกรรมโครงสร้าง</v>
      </c>
      <c r="C24" s="12"/>
      <c r="D24" s="12"/>
      <c r="E24" s="13"/>
      <c r="F24" s="14">
        <f>SUM(F7:F23)</f>
        <v>542787.93700000003</v>
      </c>
      <c r="G24" s="13"/>
      <c r="H24" s="14">
        <f>SUM(H7:H23)</f>
        <v>136813.29999999999</v>
      </c>
      <c r="I24" s="14">
        <f>F24+H24</f>
        <v>679601.23699999996</v>
      </c>
      <c r="J24" s="15"/>
      <c r="K24">
        <v>723204.59</v>
      </c>
    </row>
    <row r="25" spans="1:11" x14ac:dyDescent="0.5">
      <c r="A25" s="329"/>
      <c r="B25" s="227"/>
      <c r="C25" s="329"/>
      <c r="D25" s="329"/>
      <c r="E25" s="228"/>
      <c r="F25" s="229"/>
      <c r="G25" s="228"/>
      <c r="H25" s="229"/>
      <c r="I25" s="229"/>
      <c r="J25" s="230"/>
    </row>
    <row r="27" spans="1:11" x14ac:dyDescent="0.5">
      <c r="A27" s="4" t="str">
        <f>+A1</f>
        <v>รายการค่างานราคากลางงานก่อสร้าง    โครงการก่อสร้างพระบรมราชานุสาวรีย์ รัชกาลที่ 5</v>
      </c>
      <c r="B27" s="4"/>
      <c r="C27" s="1"/>
      <c r="D27" s="1"/>
      <c r="E27" s="1"/>
      <c r="F27" s="1"/>
      <c r="G27" s="1"/>
      <c r="H27" s="1"/>
      <c r="I27" s="2"/>
      <c r="J27" s="1"/>
    </row>
    <row r="28" spans="1:11" x14ac:dyDescent="0.5">
      <c r="A28" s="4" t="str">
        <f>+A2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8" s="4"/>
      <c r="C28" s="1"/>
      <c r="D28" s="1"/>
      <c r="E28" s="1"/>
      <c r="F28" s="1" t="str">
        <f>+F2</f>
        <v>คำนวณราคากลาง เมื่อวันที่  24 เดือน มกราคม  พ.ศ. 2565</v>
      </c>
      <c r="G28" s="1"/>
      <c r="H28" s="1"/>
      <c r="I28" s="2"/>
      <c r="J28" s="1" t="s">
        <v>5</v>
      </c>
    </row>
    <row r="29" spans="1:11" x14ac:dyDescent="0.5">
      <c r="A2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9" s="4"/>
      <c r="C29" s="1"/>
      <c r="D29" s="1"/>
      <c r="E29" s="1"/>
      <c r="F29" s="1"/>
      <c r="G29" s="1"/>
      <c r="H29" s="1"/>
      <c r="I29" s="157" t="s">
        <v>69</v>
      </c>
      <c r="J29" s="158" t="str">
        <f>IF(ROW()-26&lt;0,2,2+ROUND((ROW()/26),0))&amp;" / "&amp;$M$1</f>
        <v>3 / 5</v>
      </c>
    </row>
    <row r="30" spans="1:11" ht="21.75" customHeight="1" x14ac:dyDescent="0.5">
      <c r="A30" s="414" t="s">
        <v>6</v>
      </c>
      <c r="B30" s="414" t="s">
        <v>0</v>
      </c>
      <c r="C30" s="414" t="s">
        <v>1</v>
      </c>
      <c r="D30" s="414" t="s">
        <v>2</v>
      </c>
      <c r="E30" s="416" t="s">
        <v>7</v>
      </c>
      <c r="F30" s="417"/>
      <c r="G30" s="416" t="s">
        <v>8</v>
      </c>
      <c r="H30" s="417"/>
      <c r="I30" s="418" t="s">
        <v>9</v>
      </c>
      <c r="J30" s="414" t="s">
        <v>4</v>
      </c>
    </row>
    <row r="31" spans="1:11" x14ac:dyDescent="0.5">
      <c r="A31" s="415"/>
      <c r="B31" s="415"/>
      <c r="C31" s="415"/>
      <c r="D31" s="415"/>
      <c r="E31" s="3" t="s">
        <v>10</v>
      </c>
      <c r="F31" s="3" t="s">
        <v>3</v>
      </c>
      <c r="G31" s="3" t="s">
        <v>10</v>
      </c>
      <c r="H31" s="3" t="s">
        <v>3</v>
      </c>
      <c r="I31" s="419"/>
      <c r="J31" s="415"/>
    </row>
    <row r="32" spans="1:11" x14ac:dyDescent="0.5">
      <c r="A32" s="98">
        <v>2</v>
      </c>
      <c r="B32" s="96" t="s">
        <v>65</v>
      </c>
      <c r="C32" s="21"/>
      <c r="D32" s="9"/>
      <c r="E32" s="8"/>
      <c r="F32" s="8"/>
      <c r="G32" s="8"/>
      <c r="H32" s="8"/>
      <c r="I32" s="8"/>
      <c r="J32" s="7"/>
    </row>
    <row r="33" spans="1:18" x14ac:dyDescent="0.5">
      <c r="A33" s="9"/>
      <c r="B33" s="152" t="s">
        <v>171</v>
      </c>
      <c r="C33" s="170">
        <v>221</v>
      </c>
      <c r="D33" s="9" t="s">
        <v>11</v>
      </c>
      <c r="E33" s="8">
        <v>1600</v>
      </c>
      <c r="F33" s="8">
        <f t="shared" ref="F33:F40" si="5">E33*C33</f>
        <v>353600</v>
      </c>
      <c r="G33" s="8">
        <v>150</v>
      </c>
      <c r="H33" s="8">
        <f t="shared" ref="H33:H36" si="6">G33*C33</f>
        <v>33150</v>
      </c>
      <c r="I33" s="8">
        <f t="shared" ref="I33:I40" si="7">H33+F33</f>
        <v>386750</v>
      </c>
      <c r="J33" s="7"/>
      <c r="K33">
        <v>221.65</v>
      </c>
    </row>
    <row r="34" spans="1:18" x14ac:dyDescent="0.5">
      <c r="A34" s="9"/>
      <c r="B34" s="152" t="s">
        <v>172</v>
      </c>
      <c r="C34" s="21">
        <v>23</v>
      </c>
      <c r="D34" s="9" t="s">
        <v>11</v>
      </c>
      <c r="E34" s="223">
        <v>1600</v>
      </c>
      <c r="F34" s="8">
        <f t="shared" si="5"/>
        <v>36800</v>
      </c>
      <c r="G34" s="8">
        <v>150</v>
      </c>
      <c r="H34" s="8">
        <f t="shared" si="6"/>
        <v>3450</v>
      </c>
      <c r="I34" s="8">
        <f t="shared" si="7"/>
        <v>40250</v>
      </c>
      <c r="J34" s="7"/>
      <c r="K34">
        <v>22.9</v>
      </c>
    </row>
    <row r="35" spans="1:18" x14ac:dyDescent="0.5">
      <c r="A35" s="18"/>
      <c r="B35" s="152" t="s">
        <v>173</v>
      </c>
      <c r="C35" s="22">
        <v>173</v>
      </c>
      <c r="D35" s="9" t="s">
        <v>11</v>
      </c>
      <c r="E35" s="223">
        <v>550</v>
      </c>
      <c r="F35" s="8">
        <f t="shared" si="5"/>
        <v>95150</v>
      </c>
      <c r="G35" s="8">
        <v>0</v>
      </c>
      <c r="H35" s="8">
        <f t="shared" si="6"/>
        <v>0</v>
      </c>
      <c r="I35" s="8">
        <f t="shared" si="7"/>
        <v>95150</v>
      </c>
      <c r="J35" s="9" t="s">
        <v>186</v>
      </c>
      <c r="K35">
        <v>172.52</v>
      </c>
    </row>
    <row r="36" spans="1:18" x14ac:dyDescent="0.5">
      <c r="A36" s="18"/>
      <c r="B36" s="152" t="s">
        <v>185</v>
      </c>
      <c r="C36" s="22">
        <v>17</v>
      </c>
      <c r="D36" s="9" t="s">
        <v>11</v>
      </c>
      <c r="E36" s="223">
        <v>448</v>
      </c>
      <c r="F36" s="8">
        <f t="shared" si="5"/>
        <v>7616</v>
      </c>
      <c r="G36" s="8">
        <v>99</v>
      </c>
      <c r="H36" s="8">
        <f t="shared" si="6"/>
        <v>1683</v>
      </c>
      <c r="I36" s="8">
        <f t="shared" si="7"/>
        <v>9299</v>
      </c>
      <c r="J36" s="7"/>
    </row>
    <row r="37" spans="1:18" x14ac:dyDescent="0.5">
      <c r="A37" s="9"/>
      <c r="B37" s="152" t="s">
        <v>175</v>
      </c>
      <c r="C37" s="231">
        <v>24</v>
      </c>
      <c r="D37" s="187" t="s">
        <v>11</v>
      </c>
      <c r="E37" s="8">
        <v>1650</v>
      </c>
      <c r="F37" s="8">
        <f t="shared" si="5"/>
        <v>39600</v>
      </c>
      <c r="G37" s="8">
        <v>200</v>
      </c>
      <c r="H37" s="8">
        <f t="shared" ref="H37:H40" si="8">G37*C37</f>
        <v>4800</v>
      </c>
      <c r="I37" s="8">
        <f t="shared" si="7"/>
        <v>44400</v>
      </c>
      <c r="J37" s="198"/>
      <c r="K37">
        <v>24.4</v>
      </c>
      <c r="R37" s="327"/>
    </row>
    <row r="38" spans="1:18" x14ac:dyDescent="0.5">
      <c r="A38" s="9"/>
      <c r="B38" s="152" t="s">
        <v>174</v>
      </c>
      <c r="C38" s="231">
        <v>33</v>
      </c>
      <c r="D38" s="187" t="s">
        <v>11</v>
      </c>
      <c r="E38" s="8">
        <v>1650</v>
      </c>
      <c r="F38" s="8">
        <f t="shared" si="5"/>
        <v>54450</v>
      </c>
      <c r="G38" s="8">
        <v>200</v>
      </c>
      <c r="H38" s="8">
        <f t="shared" si="8"/>
        <v>6600</v>
      </c>
      <c r="I38" s="8">
        <f t="shared" si="7"/>
        <v>61050</v>
      </c>
      <c r="J38" s="16"/>
      <c r="K38">
        <v>33.6</v>
      </c>
      <c r="R38" s="327"/>
    </row>
    <row r="39" spans="1:18" x14ac:dyDescent="0.5">
      <c r="A39" s="9"/>
      <c r="B39" s="152" t="s">
        <v>184</v>
      </c>
      <c r="C39" s="231">
        <v>96</v>
      </c>
      <c r="D39" s="187" t="s">
        <v>11</v>
      </c>
      <c r="E39" s="223">
        <v>448</v>
      </c>
      <c r="F39" s="8">
        <f t="shared" si="5"/>
        <v>43008</v>
      </c>
      <c r="G39" s="8">
        <v>120</v>
      </c>
      <c r="H39" s="8">
        <f t="shared" si="8"/>
        <v>11520</v>
      </c>
      <c r="I39" s="8">
        <f t="shared" si="7"/>
        <v>54528</v>
      </c>
      <c r="J39" s="16"/>
      <c r="K39">
        <v>96.27</v>
      </c>
      <c r="R39" s="327"/>
    </row>
    <row r="40" spans="1:18" x14ac:dyDescent="0.5">
      <c r="A40" s="9"/>
      <c r="B40" s="152" t="s">
        <v>182</v>
      </c>
      <c r="C40" s="231">
        <f>157-36</f>
        <v>121</v>
      </c>
      <c r="D40" s="187" t="s">
        <v>11</v>
      </c>
      <c r="E40" s="223">
        <v>450</v>
      </c>
      <c r="F40" s="8">
        <f t="shared" si="5"/>
        <v>54450</v>
      </c>
      <c r="G40" s="8">
        <v>150</v>
      </c>
      <c r="H40" s="8">
        <f t="shared" si="8"/>
        <v>18150</v>
      </c>
      <c r="I40" s="8">
        <f t="shared" si="7"/>
        <v>72600</v>
      </c>
      <c r="J40" s="16"/>
      <c r="K40">
        <v>157.46</v>
      </c>
      <c r="R40" s="327"/>
    </row>
    <row r="41" spans="1:18" x14ac:dyDescent="0.5">
      <c r="A41" s="232"/>
      <c r="B41" s="348"/>
      <c r="C41" s="233"/>
      <c r="D41" s="234"/>
      <c r="E41" s="349"/>
      <c r="F41" s="235"/>
      <c r="G41" s="235"/>
      <c r="H41" s="235"/>
      <c r="I41" s="235"/>
      <c r="J41" s="236"/>
      <c r="R41" s="327"/>
    </row>
    <row r="42" spans="1:18" x14ac:dyDescent="0.5">
      <c r="A42" s="12"/>
      <c r="B42" s="3" t="str">
        <f>"รวมค่าวัสดุและค่าแรงงาน "&amp;B32</f>
        <v>รวมค่าวัสดุและค่าแรงงาน งานสถาปัตยกรรม</v>
      </c>
      <c r="C42" s="12"/>
      <c r="D42" s="12"/>
      <c r="E42" s="13"/>
      <c r="F42" s="14">
        <f>SUM(F32:F40)</f>
        <v>684674</v>
      </c>
      <c r="G42" s="13"/>
      <c r="H42" s="14">
        <f>SUM(H32:H40)</f>
        <v>79353</v>
      </c>
      <c r="I42" s="14">
        <f>SUM(I33:I40)</f>
        <v>764027</v>
      </c>
      <c r="J42" s="15"/>
    </row>
    <row r="43" spans="1:18" x14ac:dyDescent="0.5">
      <c r="A43" s="340"/>
      <c r="B43" s="3" t="str">
        <f>"รวมค่าวัสดุและค่าแรงงาน "&amp;B6</f>
        <v>รวมค่าวัสดุและค่าแรงงาน งานก่อสร้างฐานอนุสาวรีย์</v>
      </c>
      <c r="C43" s="340"/>
      <c r="D43" s="340"/>
      <c r="E43" s="340"/>
      <c r="F43" s="341">
        <f>F24+F42</f>
        <v>1227461.9369999999</v>
      </c>
      <c r="G43" s="340"/>
      <c r="H43" s="341">
        <f>H42+H24</f>
        <v>216166.3</v>
      </c>
      <c r="I43" s="341">
        <f>I24+I42</f>
        <v>1443628.237</v>
      </c>
      <c r="J43" s="353"/>
    </row>
    <row r="45" spans="1:18" x14ac:dyDescent="0.5">
      <c r="A45" s="4" t="str">
        <f>A27</f>
        <v>รายการค่างานราคากลางงานก่อสร้าง    โครงการก่อสร้างพระบรมราชานุสาวรีย์ รัชกาลที่ 5</v>
      </c>
      <c r="B45" s="4"/>
      <c r="C45" s="1"/>
      <c r="D45" s="1"/>
      <c r="E45" s="1"/>
      <c r="F45" s="1"/>
      <c r="G45" s="1"/>
      <c r="H45" s="1"/>
      <c r="I45" s="2"/>
      <c r="J45" s="1"/>
    </row>
    <row r="46" spans="1:18" x14ac:dyDescent="0.5">
      <c r="A46" s="4" t="str">
        <f>A28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6" s="4"/>
      <c r="C46" s="1"/>
      <c r="D46" s="1"/>
      <c r="E46" s="1"/>
      <c r="F46" s="1" t="str">
        <f>+F2</f>
        <v>คำนวณราคากลาง เมื่อวันที่  24 เดือน มกราคม  พ.ศ. 2565</v>
      </c>
      <c r="G46" s="1"/>
      <c r="H46" s="1"/>
      <c r="I46" s="2"/>
      <c r="J46" s="1" t="s">
        <v>5</v>
      </c>
    </row>
    <row r="47" spans="1:18" x14ac:dyDescent="0.5">
      <c r="A4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7" s="4"/>
      <c r="C47" s="1"/>
      <c r="D47" s="1"/>
      <c r="E47" s="1"/>
      <c r="F47" s="1"/>
      <c r="G47" s="1"/>
      <c r="H47" s="1"/>
      <c r="I47" s="157" t="s">
        <v>69</v>
      </c>
      <c r="J47" s="158" t="str">
        <f>IF(ROW()-26&lt;0,2,2+ROUND((ROW()/26),0))&amp;" / "&amp;$M$1</f>
        <v>4 / 5</v>
      </c>
    </row>
    <row r="48" spans="1:18" x14ac:dyDescent="0.5">
      <c r="A48" s="412" t="s">
        <v>6</v>
      </c>
      <c r="B48" s="412" t="s">
        <v>0</v>
      </c>
      <c r="C48" s="412" t="s">
        <v>1</v>
      </c>
      <c r="D48" s="412" t="s">
        <v>2</v>
      </c>
      <c r="E48" s="412" t="s">
        <v>7</v>
      </c>
      <c r="F48" s="412"/>
      <c r="G48" s="412" t="s">
        <v>8</v>
      </c>
      <c r="H48" s="412"/>
      <c r="I48" s="413" t="s">
        <v>9</v>
      </c>
      <c r="J48" s="412" t="s">
        <v>4</v>
      </c>
    </row>
    <row r="49" spans="1:18" x14ac:dyDescent="0.5">
      <c r="A49" s="412"/>
      <c r="B49" s="412"/>
      <c r="C49" s="412"/>
      <c r="D49" s="412"/>
      <c r="E49" s="3" t="s">
        <v>10</v>
      </c>
      <c r="F49" s="3" t="s">
        <v>3</v>
      </c>
      <c r="G49" s="3" t="s">
        <v>10</v>
      </c>
      <c r="H49" s="3" t="s">
        <v>3</v>
      </c>
      <c r="I49" s="412"/>
      <c r="J49" s="412"/>
    </row>
    <row r="50" spans="1:18" x14ac:dyDescent="0.5">
      <c r="A50" s="95" t="s">
        <v>218</v>
      </c>
      <c r="B50" s="335" t="s">
        <v>219</v>
      </c>
      <c r="C50" s="153"/>
      <c r="D50" s="330"/>
      <c r="E50" s="154"/>
      <c r="F50" s="154"/>
      <c r="G50" s="154"/>
      <c r="H50" s="154"/>
      <c r="I50" s="155"/>
      <c r="J50" s="6"/>
    </row>
    <row r="51" spans="1:18" x14ac:dyDescent="0.5">
      <c r="A51" s="98">
        <v>1</v>
      </c>
      <c r="B51" s="96" t="s">
        <v>221</v>
      </c>
      <c r="C51" s="21"/>
      <c r="D51" s="9"/>
      <c r="E51" s="8"/>
      <c r="F51" s="8"/>
      <c r="G51" s="8"/>
      <c r="H51" s="8"/>
      <c r="I51" s="8"/>
      <c r="J51" s="16"/>
    </row>
    <row r="52" spans="1:18" x14ac:dyDescent="0.5">
      <c r="A52" s="9"/>
      <c r="B52" s="152" t="s">
        <v>156</v>
      </c>
      <c r="C52" s="231">
        <v>2.9</v>
      </c>
      <c r="D52" s="9" t="s">
        <v>12</v>
      </c>
      <c r="E52" s="309">
        <v>1887.85</v>
      </c>
      <c r="F52" s="8">
        <f>E52*C52</f>
        <v>5474.7649999999994</v>
      </c>
      <c r="G52" s="8">
        <v>306</v>
      </c>
      <c r="H52" s="8">
        <f>G52*C52</f>
        <v>887.4</v>
      </c>
      <c r="I52" s="8">
        <f t="shared" ref="I52" si="9">H52+F52</f>
        <v>6362.1649999999991</v>
      </c>
      <c r="J52" s="16"/>
      <c r="R52" s="327"/>
    </row>
    <row r="53" spans="1:18" x14ac:dyDescent="0.5">
      <c r="A53" s="9"/>
      <c r="B53" s="152" t="s">
        <v>80</v>
      </c>
      <c r="C53" s="21"/>
      <c r="D53" s="9"/>
      <c r="E53" s="8"/>
      <c r="F53" s="8"/>
      <c r="G53" s="8"/>
      <c r="H53" s="8"/>
      <c r="I53" s="8"/>
      <c r="J53" s="16"/>
      <c r="R53" s="327"/>
    </row>
    <row r="54" spans="1:18" x14ac:dyDescent="0.5">
      <c r="A54" s="9"/>
      <c r="B54" s="164" t="s">
        <v>94</v>
      </c>
      <c r="C54" s="231">
        <v>13</v>
      </c>
      <c r="D54" s="9" t="s">
        <v>81</v>
      </c>
      <c r="E54" s="223">
        <v>26.1</v>
      </c>
      <c r="F54" s="8">
        <f t="shared" ref="F54:F58" si="10">E54*C54</f>
        <v>339.3</v>
      </c>
      <c r="G54" s="8">
        <v>4.0999999999999996</v>
      </c>
      <c r="H54" s="8">
        <f>G54*C54</f>
        <v>53.3</v>
      </c>
      <c r="I54" s="8">
        <f t="shared" ref="I54:I61" si="11">H54+F54</f>
        <v>392.6</v>
      </c>
      <c r="J54" s="16"/>
      <c r="L54">
        <v>1159896</v>
      </c>
    </row>
    <row r="55" spans="1:18" x14ac:dyDescent="0.5">
      <c r="A55" s="9"/>
      <c r="B55" s="164" t="s">
        <v>176</v>
      </c>
      <c r="C55" s="231">
        <v>16</v>
      </c>
      <c r="D55" s="9" t="s">
        <v>81</v>
      </c>
      <c r="E55" s="223">
        <v>25.59</v>
      </c>
      <c r="F55" s="8">
        <f t="shared" si="10"/>
        <v>409.44</v>
      </c>
      <c r="G55" s="8">
        <v>4.0999999999999996</v>
      </c>
      <c r="H55" s="8">
        <f>G55*C55</f>
        <v>65.599999999999994</v>
      </c>
      <c r="I55" s="8">
        <f t="shared" si="11"/>
        <v>475.03999999999996</v>
      </c>
      <c r="J55" s="16"/>
    </row>
    <row r="56" spans="1:18" x14ac:dyDescent="0.5">
      <c r="A56" s="9"/>
      <c r="B56" s="164" t="s">
        <v>96</v>
      </c>
      <c r="C56" s="21">
        <v>424</v>
      </c>
      <c r="D56" s="9" t="s">
        <v>81</v>
      </c>
      <c r="E56" s="223">
        <v>24.08</v>
      </c>
      <c r="F56" s="8">
        <f t="shared" si="10"/>
        <v>10209.92</v>
      </c>
      <c r="G56" s="8">
        <v>3.3</v>
      </c>
      <c r="H56" s="8">
        <f>G56*C56</f>
        <v>1399.1999999999998</v>
      </c>
      <c r="I56" s="8">
        <f t="shared" si="11"/>
        <v>11609.119999999999</v>
      </c>
      <c r="J56" s="16"/>
    </row>
    <row r="57" spans="1:18" x14ac:dyDescent="0.5">
      <c r="A57" s="9"/>
      <c r="B57" s="188" t="s">
        <v>123</v>
      </c>
      <c r="C57" s="21">
        <f>ROUNDDOWN(SUM(C54:C56)*0.03,0)</f>
        <v>13</v>
      </c>
      <c r="D57" s="9" t="s">
        <v>81</v>
      </c>
      <c r="E57" s="223">
        <v>33.65</v>
      </c>
      <c r="F57" s="223">
        <f t="shared" si="10"/>
        <v>437.45</v>
      </c>
      <c r="G57" s="8">
        <v>0</v>
      </c>
      <c r="H57" s="8">
        <f t="shared" ref="H57:H61" si="12">G57*C57</f>
        <v>0</v>
      </c>
      <c r="I57" s="8">
        <f t="shared" si="11"/>
        <v>437.45</v>
      </c>
      <c r="J57" s="7"/>
    </row>
    <row r="58" spans="1:18" x14ac:dyDescent="0.5">
      <c r="A58" s="9"/>
      <c r="B58" s="188" t="s">
        <v>198</v>
      </c>
      <c r="C58" s="21">
        <f>+C60*0.5</f>
        <v>18.5</v>
      </c>
      <c r="D58" s="9" t="s">
        <v>11</v>
      </c>
      <c r="E58" s="8">
        <v>300</v>
      </c>
      <c r="F58" s="8">
        <f t="shared" si="10"/>
        <v>5550</v>
      </c>
      <c r="G58" s="8">
        <v>0</v>
      </c>
      <c r="H58" s="8">
        <f t="shared" si="12"/>
        <v>0</v>
      </c>
      <c r="I58" s="8">
        <f t="shared" si="11"/>
        <v>5550</v>
      </c>
      <c r="J58" s="7"/>
      <c r="O58" t="s">
        <v>220</v>
      </c>
      <c r="Q58">
        <v>0.6</v>
      </c>
    </row>
    <row r="59" spans="1:18" x14ac:dyDescent="0.5">
      <c r="A59" s="9"/>
      <c r="B59" s="164" t="s">
        <v>165</v>
      </c>
      <c r="C59" s="165">
        <f>ROUNDDOWN(C58*0.3,2)</f>
        <v>5.55</v>
      </c>
      <c r="D59" s="199" t="s">
        <v>44</v>
      </c>
      <c r="E59" s="238">
        <v>300</v>
      </c>
      <c r="F59" s="168">
        <f>C59*E59</f>
        <v>1665</v>
      </c>
      <c r="G59" s="8">
        <v>0</v>
      </c>
      <c r="H59" s="8">
        <f t="shared" si="12"/>
        <v>0</v>
      </c>
      <c r="I59" s="8">
        <f t="shared" si="11"/>
        <v>1665</v>
      </c>
      <c r="J59" s="7"/>
      <c r="Q59">
        <v>0.6</v>
      </c>
    </row>
    <row r="60" spans="1:18" x14ac:dyDescent="0.5">
      <c r="A60" s="9"/>
      <c r="B60" s="188" t="s">
        <v>126</v>
      </c>
      <c r="C60" s="21">
        <v>37</v>
      </c>
      <c r="D60" s="9" t="s">
        <v>11</v>
      </c>
      <c r="E60" s="223">
        <v>0</v>
      </c>
      <c r="F60" s="8">
        <f t="shared" ref="F60:F61" si="13">E60*C60</f>
        <v>0</v>
      </c>
      <c r="G60" s="8">
        <v>133</v>
      </c>
      <c r="H60" s="8">
        <f t="shared" si="12"/>
        <v>4921</v>
      </c>
      <c r="I60" s="8">
        <f t="shared" si="11"/>
        <v>4921</v>
      </c>
      <c r="J60" s="7"/>
      <c r="Q60">
        <v>4.4000000000000004</v>
      </c>
    </row>
    <row r="61" spans="1:18" x14ac:dyDescent="0.5">
      <c r="A61" s="9"/>
      <c r="B61" s="188" t="s">
        <v>127</v>
      </c>
      <c r="C61" s="21">
        <f>ROUNDDOWN(C60*0.25,1)</f>
        <v>9.1999999999999993</v>
      </c>
      <c r="D61" s="9" t="s">
        <v>81</v>
      </c>
      <c r="E61" s="223">
        <v>40.19</v>
      </c>
      <c r="F61" s="8">
        <f t="shared" si="13"/>
        <v>369.74799999999993</v>
      </c>
      <c r="G61" s="8">
        <v>0</v>
      </c>
      <c r="H61" s="8">
        <f t="shared" si="12"/>
        <v>0</v>
      </c>
      <c r="I61" s="8">
        <f t="shared" si="11"/>
        <v>369.74799999999993</v>
      </c>
      <c r="J61" s="7"/>
      <c r="Q61">
        <v>4.4000000000000004</v>
      </c>
    </row>
    <row r="62" spans="1:18" x14ac:dyDescent="0.5">
      <c r="A62" s="18"/>
      <c r="B62" s="10"/>
      <c r="C62" s="22"/>
      <c r="D62" s="18"/>
      <c r="E62" s="11"/>
      <c r="F62" s="11"/>
      <c r="G62" s="11"/>
      <c r="H62" s="11"/>
      <c r="I62" s="11"/>
      <c r="J62" s="10"/>
      <c r="Q62">
        <v>9.8000000000000007</v>
      </c>
    </row>
    <row r="63" spans="1:18" x14ac:dyDescent="0.5">
      <c r="A63" s="12"/>
      <c r="B63" s="3" t="str">
        <f>"รวมค่าวัสดุและค่าแรงงาน "&amp;B51</f>
        <v>รวมค่าวัสดุและค่าแรงงาน งานวิศวกรรมโครงสร้างฉากหลัง</v>
      </c>
      <c r="C63" s="12"/>
      <c r="D63" s="12"/>
      <c r="E63" s="13"/>
      <c r="F63" s="14">
        <f>SUM(F52:F62)</f>
        <v>24455.623</v>
      </c>
      <c r="G63" s="13"/>
      <c r="H63" s="14">
        <f>SUM(H52:H62)</f>
        <v>7326.5</v>
      </c>
      <c r="I63" s="14">
        <f>F63+H63</f>
        <v>31782.123</v>
      </c>
      <c r="J63" s="15"/>
      <c r="Q63">
        <v>9.8000000000000007</v>
      </c>
    </row>
    <row r="64" spans="1:18" x14ac:dyDescent="0.5">
      <c r="A64" s="98">
        <v>2</v>
      </c>
      <c r="B64" s="96" t="s">
        <v>222</v>
      </c>
      <c r="C64" s="21"/>
      <c r="D64" s="9"/>
      <c r="E64" s="8"/>
      <c r="F64" s="8"/>
      <c r="G64" s="8"/>
      <c r="H64" s="8"/>
      <c r="I64" s="8"/>
      <c r="J64" s="7"/>
      <c r="Q64">
        <v>5.2</v>
      </c>
    </row>
    <row r="65" spans="1:20" x14ac:dyDescent="0.5">
      <c r="A65" s="9"/>
      <c r="B65" s="354" t="s">
        <v>207</v>
      </c>
      <c r="C65" s="231">
        <v>37</v>
      </c>
      <c r="D65" s="187" t="s">
        <v>11</v>
      </c>
      <c r="E65" s="223">
        <v>800</v>
      </c>
      <c r="F65" s="8">
        <f t="shared" ref="F65" si="14">E65*C65</f>
        <v>29600</v>
      </c>
      <c r="G65" s="8">
        <v>200</v>
      </c>
      <c r="H65" s="8">
        <f t="shared" ref="H65" si="15">G65*C65</f>
        <v>7400</v>
      </c>
      <c r="I65" s="8">
        <f t="shared" ref="I65" si="16">H65+F65</f>
        <v>37000</v>
      </c>
      <c r="J65" s="16"/>
      <c r="Q65">
        <v>2</v>
      </c>
      <c r="R65" s="327"/>
    </row>
    <row r="66" spans="1:20" x14ac:dyDescent="0.5">
      <c r="A66" s="9"/>
      <c r="B66" s="152" t="s">
        <v>182</v>
      </c>
      <c r="C66" s="231">
        <v>36</v>
      </c>
      <c r="D66" s="187" t="s">
        <v>11</v>
      </c>
      <c r="E66" s="223">
        <v>450</v>
      </c>
      <c r="F66" s="8">
        <f t="shared" ref="F66:F68" si="17">E66*C66</f>
        <v>16200</v>
      </c>
      <c r="G66" s="8">
        <v>150</v>
      </c>
      <c r="H66" s="8">
        <f t="shared" ref="H66:H68" si="18">G66*C66</f>
        <v>5400</v>
      </c>
      <c r="I66" s="8">
        <f t="shared" ref="I66:I68" si="19">H66+F66</f>
        <v>21600</v>
      </c>
      <c r="J66" s="16"/>
      <c r="Q66">
        <f>SUM(Q58:Q65)</f>
        <v>36.800000000000004</v>
      </c>
    </row>
    <row r="67" spans="1:20" x14ac:dyDescent="0.5">
      <c r="A67" s="9"/>
      <c r="B67" s="152" t="s">
        <v>183</v>
      </c>
      <c r="C67" s="231">
        <v>50</v>
      </c>
      <c r="D67" s="187" t="s">
        <v>11</v>
      </c>
      <c r="E67" s="223">
        <v>49</v>
      </c>
      <c r="F67" s="8">
        <f t="shared" si="17"/>
        <v>2450</v>
      </c>
      <c r="G67" s="8">
        <v>82</v>
      </c>
      <c r="H67" s="8">
        <f t="shared" si="18"/>
        <v>4100</v>
      </c>
      <c r="I67" s="8">
        <f t="shared" si="19"/>
        <v>6550</v>
      </c>
      <c r="J67" s="16"/>
    </row>
    <row r="68" spans="1:20" x14ac:dyDescent="0.5">
      <c r="A68" s="9"/>
      <c r="B68" s="152" t="s">
        <v>187</v>
      </c>
      <c r="C68" s="231">
        <v>50</v>
      </c>
      <c r="D68" s="187" t="s">
        <v>11</v>
      </c>
      <c r="E68" s="223">
        <v>49</v>
      </c>
      <c r="F68" s="8">
        <f t="shared" si="17"/>
        <v>2450</v>
      </c>
      <c r="G68" s="8">
        <v>34</v>
      </c>
      <c r="H68" s="8">
        <f t="shared" si="18"/>
        <v>1700</v>
      </c>
      <c r="I68" s="8">
        <f t="shared" si="19"/>
        <v>4150</v>
      </c>
      <c r="J68" s="16"/>
      <c r="R68" s="327"/>
    </row>
    <row r="69" spans="1:20" x14ac:dyDescent="0.5">
      <c r="A69" s="183"/>
      <c r="B69" s="182"/>
      <c r="C69" s="170"/>
      <c r="D69" s="183"/>
      <c r="E69" s="184"/>
      <c r="F69" s="184"/>
      <c r="G69" s="184"/>
      <c r="H69" s="184"/>
      <c r="I69" s="184"/>
      <c r="J69" s="198"/>
    </row>
    <row r="70" spans="1:20" x14ac:dyDescent="0.5">
      <c r="A70" s="12"/>
      <c r="B70" s="3" t="str">
        <f>"รวมค่าวัสดุและค่าแรงงาน " &amp;B64</f>
        <v>รวมค่าวัสดุและค่าแรงงาน งานสถาปัตยกรรมฉากหลัง</v>
      </c>
      <c r="C70" s="12"/>
      <c r="D70" s="12"/>
      <c r="E70" s="13"/>
      <c r="F70" s="14">
        <f>SUM(F65:F69)</f>
        <v>50700</v>
      </c>
      <c r="G70" s="13"/>
      <c r="H70" s="14">
        <f>SUM(H65:H69)</f>
        <v>18600</v>
      </c>
      <c r="I70" s="14">
        <f>F70+H70</f>
        <v>69300</v>
      </c>
      <c r="J70" s="15"/>
    </row>
    <row r="71" spans="1:20" x14ac:dyDescent="0.5">
      <c r="A71" s="340"/>
      <c r="B71" s="3" t="str">
        <f>"รวมค่าวัสดุและค่าแรงงาน "&amp;B50</f>
        <v>รวมค่าวัสดุและค่าแรงงาน งานก่อสร้างฉากหลังอนุสาวรีย์</v>
      </c>
      <c r="C71" s="340"/>
      <c r="D71" s="340"/>
      <c r="E71" s="340"/>
      <c r="F71" s="341">
        <f>F63+F70</f>
        <v>75155.622999999992</v>
      </c>
      <c r="G71" s="340"/>
      <c r="H71" s="341">
        <f>H63+H70</f>
        <v>25926.5</v>
      </c>
      <c r="I71" s="341">
        <f>F71+H71</f>
        <v>101082.12299999999</v>
      </c>
      <c r="J71" s="353"/>
    </row>
    <row r="72" spans="1:20" x14ac:dyDescent="0.5">
      <c r="A72" s="98">
        <v>3</v>
      </c>
      <c r="B72" s="96" t="s">
        <v>83</v>
      </c>
      <c r="C72" s="21"/>
      <c r="D72" s="9"/>
      <c r="E72" s="8">
        <v>0</v>
      </c>
      <c r="F72" s="8">
        <f t="shared" ref="F72:F73" si="20">E72*C72</f>
        <v>0</v>
      </c>
      <c r="G72" s="8">
        <v>0</v>
      </c>
      <c r="H72" s="8">
        <f t="shared" ref="H72:H73" si="21">G72*C72</f>
        <v>0</v>
      </c>
      <c r="I72" s="8">
        <f t="shared" ref="I72:I73" si="22">H72+F72</f>
        <v>0</v>
      </c>
      <c r="J72" s="175"/>
    </row>
    <row r="73" spans="1:20" x14ac:dyDescent="0.5">
      <c r="A73" s="9"/>
      <c r="B73" s="152" t="s">
        <v>139</v>
      </c>
      <c r="C73" s="21">
        <v>24</v>
      </c>
      <c r="D73" s="9" t="s">
        <v>58</v>
      </c>
      <c r="E73" s="8">
        <v>1024</v>
      </c>
      <c r="F73" s="8">
        <f t="shared" si="20"/>
        <v>24576</v>
      </c>
      <c r="G73" s="8">
        <v>115</v>
      </c>
      <c r="H73" s="8">
        <f t="shared" si="21"/>
        <v>2760</v>
      </c>
      <c r="I73" s="8">
        <f t="shared" si="22"/>
        <v>27336</v>
      </c>
      <c r="J73" s="16"/>
    </row>
    <row r="74" spans="1:20" x14ac:dyDescent="0.5">
      <c r="A74" s="9"/>
      <c r="B74" s="210" t="s">
        <v>136</v>
      </c>
      <c r="C74" s="21">
        <v>196</v>
      </c>
      <c r="D74" s="9" t="s">
        <v>86</v>
      </c>
      <c r="E74" s="216">
        <v>5.0199999999999996</v>
      </c>
      <c r="F74" s="211">
        <f t="shared" ref="F74:F76" si="23">ROUND(C74*E74,0)</f>
        <v>984</v>
      </c>
      <c r="G74" s="212">
        <v>7</v>
      </c>
      <c r="H74" s="211">
        <f t="shared" ref="H74:H76" si="24">ROUND(C74*G74,0)</f>
        <v>1372</v>
      </c>
      <c r="I74" s="213">
        <f t="shared" ref="I74:I76" si="25">F74+H74</f>
        <v>2356</v>
      </c>
      <c r="J74" s="16"/>
    </row>
    <row r="75" spans="1:20" x14ac:dyDescent="0.5">
      <c r="A75" s="9"/>
      <c r="B75" s="210" t="s">
        <v>140</v>
      </c>
      <c r="C75" s="21">
        <v>98</v>
      </c>
      <c r="D75" s="9" t="s">
        <v>86</v>
      </c>
      <c r="E75" s="237">
        <v>36</v>
      </c>
      <c r="F75" s="211">
        <f t="shared" si="23"/>
        <v>3528</v>
      </c>
      <c r="G75" s="212">
        <v>24</v>
      </c>
      <c r="H75" s="211">
        <f t="shared" si="24"/>
        <v>2352</v>
      </c>
      <c r="I75" s="213">
        <f t="shared" si="25"/>
        <v>5880</v>
      </c>
      <c r="J75" s="16"/>
    </row>
    <row r="76" spans="1:20" x14ac:dyDescent="0.5">
      <c r="A76" s="9"/>
      <c r="B76" s="210" t="s">
        <v>137</v>
      </c>
      <c r="C76" s="21">
        <v>1</v>
      </c>
      <c r="D76" s="214" t="s">
        <v>135</v>
      </c>
      <c r="E76" s="211">
        <f>FLOOR(10%*SUM(F74:F75),1)</f>
        <v>451</v>
      </c>
      <c r="F76" s="211">
        <f t="shared" si="23"/>
        <v>451</v>
      </c>
      <c r="G76" s="211">
        <f>FLOOR(30%*SUM(E76),1)</f>
        <v>135</v>
      </c>
      <c r="H76" s="211">
        <f t="shared" si="24"/>
        <v>135</v>
      </c>
      <c r="I76" s="213">
        <f t="shared" si="25"/>
        <v>586</v>
      </c>
      <c r="J76" s="16"/>
      <c r="L76" t="s">
        <v>170</v>
      </c>
      <c r="N76">
        <v>1.8</v>
      </c>
      <c r="P76">
        <v>9.6240000000000006</v>
      </c>
      <c r="R76">
        <v>54.76</v>
      </c>
      <c r="T76">
        <v>25.91</v>
      </c>
    </row>
    <row r="77" spans="1:20" x14ac:dyDescent="0.5">
      <c r="A77" s="9"/>
      <c r="B77" s="210"/>
      <c r="C77" s="177"/>
      <c r="D77" s="214"/>
      <c r="E77" s="211"/>
      <c r="F77" s="211"/>
      <c r="G77" s="211"/>
      <c r="H77" s="211"/>
      <c r="I77" s="213"/>
      <c r="J77" s="16"/>
      <c r="N77">
        <v>6</v>
      </c>
      <c r="P77">
        <v>18</v>
      </c>
      <c r="R77">
        <v>132.88</v>
      </c>
      <c r="T77">
        <v>73</v>
      </c>
    </row>
    <row r="78" spans="1:20" x14ac:dyDescent="0.5">
      <c r="A78" s="12"/>
      <c r="B78" s="3" t="str">
        <f>"รวมค่าวัสดุและค่าแรงงาน " &amp;B72</f>
        <v>รวมค่าวัสดุและค่าแรงงาน งานระบบไฟฟ้า</v>
      </c>
      <c r="C78" s="12"/>
      <c r="D78" s="12"/>
      <c r="E78" s="13"/>
      <c r="F78" s="14">
        <f>SUM(F72:F77)</f>
        <v>29539</v>
      </c>
      <c r="G78" s="13"/>
      <c r="H78" s="14">
        <f>SUM(H72:H77)</f>
        <v>6619</v>
      </c>
      <c r="I78" s="14">
        <f>F78+H78</f>
        <v>36158</v>
      </c>
      <c r="J78" s="222"/>
      <c r="N78">
        <v>0.9</v>
      </c>
      <c r="P78">
        <v>47.12</v>
      </c>
      <c r="R78">
        <v>84.8</v>
      </c>
      <c r="T78">
        <v>9006.9</v>
      </c>
    </row>
    <row r="79" spans="1:20" x14ac:dyDescent="0.5">
      <c r="A79" s="98">
        <v>4</v>
      </c>
      <c r="B79" s="96" t="s">
        <v>115</v>
      </c>
      <c r="C79" s="21"/>
      <c r="D79" s="9"/>
      <c r="E79" s="8">
        <v>0</v>
      </c>
      <c r="F79" s="8">
        <f t="shared" ref="F79:F81" si="26">E79*C79</f>
        <v>0</v>
      </c>
      <c r="G79" s="8">
        <v>0</v>
      </c>
      <c r="H79" s="8">
        <f t="shared" ref="H79:H85" si="27">G79*C79</f>
        <v>0</v>
      </c>
      <c r="I79" s="184">
        <f t="shared" ref="I79:I85" si="28">H79+F79</f>
        <v>0</v>
      </c>
      <c r="J79" s="198"/>
      <c r="N79">
        <v>2.3559999999999999</v>
      </c>
      <c r="P79">
        <v>28.8</v>
      </c>
      <c r="R79">
        <v>508.7</v>
      </c>
    </row>
    <row r="80" spans="1:20" x14ac:dyDescent="0.5">
      <c r="A80" s="9"/>
      <c r="B80" s="210" t="s">
        <v>157</v>
      </c>
      <c r="C80" s="21">
        <v>12.9</v>
      </c>
      <c r="D80" s="9" t="s">
        <v>12</v>
      </c>
      <c r="E80" s="309">
        <v>1570.09</v>
      </c>
      <c r="F80" s="8">
        <f t="shared" si="26"/>
        <v>20254.161</v>
      </c>
      <c r="G80" s="8">
        <v>391</v>
      </c>
      <c r="H80" s="8">
        <f t="shared" si="27"/>
        <v>5043.9000000000005</v>
      </c>
      <c r="I80" s="8">
        <f t="shared" si="28"/>
        <v>25298.061000000002</v>
      </c>
      <c r="J80" s="7"/>
      <c r="N80">
        <v>1.44</v>
      </c>
      <c r="P80">
        <v>4.96</v>
      </c>
      <c r="R80">
        <v>111.86</v>
      </c>
      <c r="T80">
        <v>65.78</v>
      </c>
    </row>
    <row r="81" spans="1:20" x14ac:dyDescent="0.5">
      <c r="A81" s="9"/>
      <c r="B81" s="164" t="s">
        <v>142</v>
      </c>
      <c r="C81" s="231" t="e">
        <f>#REF!*4.88</f>
        <v>#REF!</v>
      </c>
      <c r="D81" s="9" t="s">
        <v>81</v>
      </c>
      <c r="E81" s="223">
        <v>26</v>
      </c>
      <c r="F81" s="223" t="e">
        <f t="shared" si="26"/>
        <v>#REF!</v>
      </c>
      <c r="G81" s="223">
        <v>3.3</v>
      </c>
      <c r="H81" s="223" t="e">
        <f t="shared" si="27"/>
        <v>#REF!</v>
      </c>
      <c r="I81" s="223" t="e">
        <f t="shared" si="28"/>
        <v>#REF!</v>
      </c>
      <c r="J81" s="7"/>
      <c r="N81">
        <v>0.24</v>
      </c>
      <c r="P81">
        <v>91.4</v>
      </c>
      <c r="R81">
        <v>228.64</v>
      </c>
      <c r="T81">
        <v>16.8</v>
      </c>
    </row>
    <row r="82" spans="1:20" x14ac:dyDescent="0.5">
      <c r="A82" s="9"/>
      <c r="B82" s="164" t="s">
        <v>150</v>
      </c>
      <c r="C82" s="231">
        <v>10</v>
      </c>
      <c r="D82" s="9" t="s">
        <v>138</v>
      </c>
      <c r="E82" s="223">
        <v>22</v>
      </c>
      <c r="F82" s="223">
        <f t="shared" ref="F82:F85" si="29">C82*E82</f>
        <v>220</v>
      </c>
      <c r="G82" s="223">
        <v>5</v>
      </c>
      <c r="H82" s="223">
        <f t="shared" si="27"/>
        <v>50</v>
      </c>
      <c r="I82" s="223">
        <f t="shared" si="28"/>
        <v>270</v>
      </c>
      <c r="J82" s="7"/>
      <c r="N82">
        <v>6.86</v>
      </c>
      <c r="P82">
        <v>25.4</v>
      </c>
      <c r="R82">
        <v>225.45</v>
      </c>
      <c r="T82">
        <v>288</v>
      </c>
    </row>
    <row r="83" spans="1:20" x14ac:dyDescent="0.5">
      <c r="A83" s="200"/>
      <c r="B83" s="164" t="s">
        <v>148</v>
      </c>
      <c r="C83" s="21">
        <v>46.5</v>
      </c>
      <c r="D83" s="9" t="s">
        <v>86</v>
      </c>
      <c r="E83" s="223">
        <v>600</v>
      </c>
      <c r="F83" s="223">
        <f t="shared" si="29"/>
        <v>27900</v>
      </c>
      <c r="G83" s="223">
        <v>25</v>
      </c>
      <c r="H83" s="223">
        <f t="shared" si="27"/>
        <v>1162.5</v>
      </c>
      <c r="I83" s="223">
        <f t="shared" si="28"/>
        <v>29062.5</v>
      </c>
      <c r="J83" s="205"/>
      <c r="N83">
        <v>1.9</v>
      </c>
      <c r="P83">
        <v>45.56</v>
      </c>
      <c r="R83">
        <v>90.3</v>
      </c>
      <c r="T83">
        <v>142.19999999999999</v>
      </c>
    </row>
    <row r="84" spans="1:20" x14ac:dyDescent="0.5">
      <c r="A84" s="9"/>
      <c r="B84" s="164" t="s">
        <v>149</v>
      </c>
      <c r="C84" s="21">
        <v>12.5</v>
      </c>
      <c r="D84" s="9" t="s">
        <v>86</v>
      </c>
      <c r="E84" s="223">
        <v>250</v>
      </c>
      <c r="F84" s="223">
        <f t="shared" si="29"/>
        <v>3125</v>
      </c>
      <c r="G84" s="223">
        <v>25</v>
      </c>
      <c r="H84" s="223">
        <f t="shared" si="27"/>
        <v>312.5</v>
      </c>
      <c r="I84" s="223">
        <f t="shared" si="28"/>
        <v>3437.5</v>
      </c>
      <c r="J84" s="7"/>
      <c r="N84">
        <v>4.55</v>
      </c>
      <c r="P84">
        <v>44.91</v>
      </c>
      <c r="R84">
        <v>24.8</v>
      </c>
      <c r="T84">
        <v>1077.46</v>
      </c>
    </row>
    <row r="85" spans="1:20" x14ac:dyDescent="0.5">
      <c r="A85" s="9"/>
      <c r="B85" s="164" t="s">
        <v>153</v>
      </c>
      <c r="C85" s="21">
        <v>6</v>
      </c>
      <c r="D85" s="9" t="s">
        <v>86</v>
      </c>
      <c r="E85" s="223" t="e">
        <f>+#REF!</f>
        <v>#REF!</v>
      </c>
      <c r="F85" s="223" t="e">
        <f t="shared" si="29"/>
        <v>#REF!</v>
      </c>
      <c r="G85" s="223" t="e">
        <f>+#REF!</f>
        <v>#REF!</v>
      </c>
      <c r="H85" s="223" t="e">
        <f t="shared" si="27"/>
        <v>#REF!</v>
      </c>
      <c r="I85" s="223" t="e">
        <f t="shared" si="28"/>
        <v>#REF!</v>
      </c>
      <c r="J85" s="7"/>
      <c r="N85">
        <v>4.49</v>
      </c>
      <c r="P85">
        <v>10.8</v>
      </c>
      <c r="R85">
        <v>45.6</v>
      </c>
      <c r="T85">
        <v>256.44</v>
      </c>
    </row>
    <row r="86" spans="1:20" x14ac:dyDescent="0.5">
      <c r="A86" s="200"/>
      <c r="B86" s="201"/>
      <c r="C86" s="202"/>
      <c r="D86" s="203"/>
      <c r="E86" s="204"/>
      <c r="F86" s="204"/>
      <c r="G86" s="204"/>
      <c r="H86" s="204"/>
      <c r="I86" s="204"/>
      <c r="J86" s="205"/>
      <c r="N86">
        <v>6.31</v>
      </c>
      <c r="P86">
        <v>13.4</v>
      </c>
      <c r="R86">
        <v>91.6</v>
      </c>
      <c r="S86" s="328" t="s">
        <v>180</v>
      </c>
      <c r="T86">
        <f>SUM(T76:T85)</f>
        <v>10952.49</v>
      </c>
    </row>
    <row r="87" spans="1:20" x14ac:dyDescent="0.5">
      <c r="A87" s="12"/>
      <c r="B87" s="3" t="str">
        <f>"รวมค่าวัสดุและค่าแรงงาน " &amp;B79</f>
        <v>รวมค่าวัสดุและค่าแรงงาน งานอื่นๆ</v>
      </c>
      <c r="C87" s="12"/>
      <c r="D87" s="12"/>
      <c r="E87" s="13"/>
      <c r="F87" s="14" t="e">
        <f>SUM(F80:F86)</f>
        <v>#REF!</v>
      </c>
      <c r="G87" s="13"/>
      <c r="H87" s="14" t="e">
        <f>SUM(H80:H86)</f>
        <v>#REF!</v>
      </c>
      <c r="I87" s="14" t="e">
        <f>SUM(I80:I86)</f>
        <v>#REF!</v>
      </c>
      <c r="J87" s="206"/>
      <c r="N87">
        <v>6.07</v>
      </c>
      <c r="P87">
        <v>11.59</v>
      </c>
      <c r="R87">
        <v>105.6</v>
      </c>
    </row>
    <row r="88" spans="1:20" x14ac:dyDescent="0.5">
      <c r="A88" s="12"/>
      <c r="B88" s="180" t="e">
        <f>"รวมค่าวัสดุและค่าแรงงาน " &amp;#REF!</f>
        <v>#REF!</v>
      </c>
      <c r="C88" s="12"/>
      <c r="D88" s="12"/>
      <c r="E88" s="13"/>
      <c r="F88" s="14" t="e">
        <f>+F87+F78+F70+#REF!</f>
        <v>#REF!</v>
      </c>
      <c r="G88" s="13"/>
      <c r="H88" s="14" t="e">
        <f>+H87+H78+H70+#REF!</f>
        <v>#REF!</v>
      </c>
      <c r="I88" s="14" t="e">
        <f>+I87+I78+I70+#REF!</f>
        <v>#REF!</v>
      </c>
      <c r="J88" s="15"/>
      <c r="N88">
        <v>8.64</v>
      </c>
      <c r="P88">
        <v>2.25</v>
      </c>
      <c r="Q88" s="328" t="s">
        <v>178</v>
      </c>
      <c r="R88">
        <f>SUM(R76:R87)</f>
        <v>1704.9899999999996</v>
      </c>
    </row>
    <row r="89" spans="1:20" x14ac:dyDescent="0.5">
      <c r="N89">
        <v>0.21</v>
      </c>
      <c r="P89">
        <v>4.3</v>
      </c>
    </row>
    <row r="90" spans="1:20" x14ac:dyDescent="0.5">
      <c r="N90">
        <v>0.57999999999999996</v>
      </c>
      <c r="P90">
        <v>9.6</v>
      </c>
    </row>
    <row r="91" spans="1:20" x14ac:dyDescent="0.5">
      <c r="N91">
        <v>16.72</v>
      </c>
      <c r="P91">
        <v>4.8</v>
      </c>
    </row>
    <row r="92" spans="1:20" x14ac:dyDescent="0.5">
      <c r="N92">
        <v>12.05</v>
      </c>
      <c r="P92">
        <v>11.2</v>
      </c>
    </row>
    <row r="93" spans="1:20" x14ac:dyDescent="0.5">
      <c r="N93">
        <v>3.04</v>
      </c>
      <c r="P93">
        <v>6.84</v>
      </c>
    </row>
    <row r="94" spans="1:20" x14ac:dyDescent="0.5">
      <c r="N94">
        <v>4.3</v>
      </c>
      <c r="P94">
        <v>64</v>
      </c>
    </row>
    <row r="95" spans="1:20" x14ac:dyDescent="0.5">
      <c r="N95">
        <v>1.08</v>
      </c>
      <c r="P95">
        <v>96.48</v>
      </c>
    </row>
    <row r="96" spans="1:20" x14ac:dyDescent="0.5">
      <c r="N96">
        <v>1.34</v>
      </c>
      <c r="O96" s="328" t="s">
        <v>116</v>
      </c>
      <c r="P96">
        <f>SUM(P76:P95)</f>
        <v>551.03399999999999</v>
      </c>
    </row>
    <row r="97" spans="13:18" x14ac:dyDescent="0.5">
      <c r="N97">
        <v>2.57</v>
      </c>
    </row>
    <row r="98" spans="13:18" x14ac:dyDescent="0.5">
      <c r="N98">
        <v>10.52</v>
      </c>
    </row>
    <row r="99" spans="13:18" x14ac:dyDescent="0.5">
      <c r="M99" s="328" t="s">
        <v>177</v>
      </c>
      <c r="N99">
        <f>SUM(N76:N98)</f>
        <v>103.96599999999999</v>
      </c>
    </row>
    <row r="103" spans="13:18" x14ac:dyDescent="0.5">
      <c r="N103">
        <v>121.6</v>
      </c>
      <c r="P103">
        <v>127.04</v>
      </c>
      <c r="R103">
        <v>38.5</v>
      </c>
    </row>
    <row r="104" spans="13:18" x14ac:dyDescent="0.5">
      <c r="N104">
        <v>312</v>
      </c>
      <c r="P104">
        <v>227.84</v>
      </c>
      <c r="R104">
        <v>93.5</v>
      </c>
    </row>
    <row r="105" spans="13:18" x14ac:dyDescent="0.5">
      <c r="N105">
        <v>145.80000000000001</v>
      </c>
      <c r="P105">
        <v>299.39999999999998</v>
      </c>
      <c r="R105">
        <v>8.64</v>
      </c>
    </row>
    <row r="106" spans="13:18" x14ac:dyDescent="0.5">
      <c r="N106">
        <v>376.2</v>
      </c>
      <c r="P106">
        <v>97.2</v>
      </c>
      <c r="R106">
        <v>4.125</v>
      </c>
    </row>
    <row r="107" spans="13:18" x14ac:dyDescent="0.5">
      <c r="N107">
        <v>228</v>
      </c>
      <c r="P107">
        <v>89.4</v>
      </c>
      <c r="R107">
        <v>8.6999999999999993</v>
      </c>
    </row>
    <row r="108" spans="13:18" x14ac:dyDescent="0.5">
      <c r="N108">
        <v>52.8</v>
      </c>
      <c r="P108">
        <v>44.8</v>
      </c>
      <c r="R108">
        <v>4</v>
      </c>
    </row>
    <row r="109" spans="13:18" x14ac:dyDescent="0.5">
      <c r="N109">
        <v>609.84</v>
      </c>
      <c r="O109" s="328" t="s">
        <v>181</v>
      </c>
      <c r="P109">
        <f>SUM(P103:P108)</f>
        <v>885.68</v>
      </c>
      <c r="R109">
        <f>SUM(R103:R108)</f>
        <v>157.46499999999997</v>
      </c>
    </row>
    <row r="110" spans="13:18" x14ac:dyDescent="0.5">
      <c r="N110">
        <v>458.5</v>
      </c>
      <c r="Q110" s="326"/>
    </row>
    <row r="111" spans="13:18" x14ac:dyDescent="0.5">
      <c r="N111">
        <v>482.8</v>
      </c>
    </row>
    <row r="112" spans="13:18" x14ac:dyDescent="0.5">
      <c r="N112">
        <v>432.96</v>
      </c>
    </row>
    <row r="113" spans="13:14" x14ac:dyDescent="0.5">
      <c r="N113">
        <v>747.6</v>
      </c>
    </row>
    <row r="114" spans="13:14" x14ac:dyDescent="0.5">
      <c r="N114">
        <v>667.98</v>
      </c>
    </row>
    <row r="115" spans="13:14" x14ac:dyDescent="0.5">
      <c r="N115">
        <v>56.2</v>
      </c>
    </row>
    <row r="116" spans="13:14" x14ac:dyDescent="0.5">
      <c r="M116" s="328"/>
      <c r="N116">
        <v>73.2</v>
      </c>
    </row>
    <row r="117" spans="13:14" x14ac:dyDescent="0.5">
      <c r="N117">
        <v>49.6</v>
      </c>
    </row>
    <row r="118" spans="13:14" x14ac:dyDescent="0.5">
      <c r="M118" t="s">
        <v>179</v>
      </c>
      <c r="N118">
        <f>SUM(N103:N117)</f>
        <v>4815.08</v>
      </c>
    </row>
  </sheetData>
  <mergeCells count="24">
    <mergeCell ref="I4:I5"/>
    <mergeCell ref="J4:J5"/>
    <mergeCell ref="A30:A31"/>
    <mergeCell ref="B30:B31"/>
    <mergeCell ref="C30:C31"/>
    <mergeCell ref="D30:D31"/>
    <mergeCell ref="E30:F30"/>
    <mergeCell ref="G30:H30"/>
    <mergeCell ref="I30:I31"/>
    <mergeCell ref="J30:J31"/>
    <mergeCell ref="A4:A5"/>
    <mergeCell ref="B4:B5"/>
    <mergeCell ref="C4:C5"/>
    <mergeCell ref="D4:D5"/>
    <mergeCell ref="E4:F4"/>
    <mergeCell ref="G4:H4"/>
    <mergeCell ref="I48:I49"/>
    <mergeCell ref="J48:J49"/>
    <mergeCell ref="A48:A49"/>
    <mergeCell ref="B48:B49"/>
    <mergeCell ref="C48:C49"/>
    <mergeCell ref="D48:D49"/>
    <mergeCell ref="E48:F48"/>
    <mergeCell ref="G48:H48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87" fitToHeight="2" orientation="landscape" horizontalDpi="300" verticalDpi="300" r:id="rId1"/>
  <headerFooter alignWithMargins="0"/>
  <rowBreaks count="2" manualBreakCount="2">
    <brk id="26" max="16383" man="1"/>
    <brk id="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</sheetPr>
  <dimension ref="A1:AA54"/>
  <sheetViews>
    <sheetView view="pageBreakPreview" zoomScale="130" zoomScaleNormal="120" zoomScaleSheetLayoutView="130" zoomScalePageLayoutView="55" workbookViewId="0">
      <selection activeCell="B20" sqref="B20:B21"/>
    </sheetView>
  </sheetViews>
  <sheetFormatPr defaultRowHeight="21.75" x14ac:dyDescent="0.5"/>
  <cols>
    <col min="1" max="1" width="6.85546875" customWidth="1"/>
    <col min="2" max="2" width="51.85546875" customWidth="1"/>
    <col min="3" max="3" width="10" customWidth="1"/>
    <col min="4" max="4" width="7.7109375" customWidth="1"/>
    <col min="5" max="5" width="13.28515625" customWidth="1"/>
    <col min="6" max="6" width="13.5703125" customWidth="1"/>
    <col min="7" max="7" width="11.7109375" customWidth="1"/>
    <col min="8" max="8" width="14.28515625" customWidth="1"/>
    <col min="9" max="9" width="14.85546875" style="224" customWidth="1"/>
    <col min="10" max="10" width="16.140625" customWidth="1"/>
    <col min="12" max="12" width="15.140625" bestFit="1" customWidth="1"/>
  </cols>
  <sheetData>
    <row r="1" spans="1:27" x14ac:dyDescent="0.5">
      <c r="A1" s="4" t="str">
        <f>'ปร4 อนุ'!A1</f>
        <v>รายการค่างานราคากลางงานก่อสร้าง    โครงการก่อสร้างพระบรมราชานุสาวรีย์ รัชกาลที่ 5</v>
      </c>
      <c r="B1" s="4"/>
      <c r="C1" s="1"/>
      <c r="D1" s="1"/>
      <c r="E1" s="1"/>
      <c r="F1" s="1"/>
      <c r="G1" s="1"/>
      <c r="H1" s="1"/>
      <c r="I1" s="258"/>
      <c r="J1" s="1"/>
      <c r="L1" s="156" t="s">
        <v>68</v>
      </c>
      <c r="M1">
        <v>5</v>
      </c>
    </row>
    <row r="2" spans="1:27" x14ac:dyDescent="0.5">
      <c r="A2" s="4" t="s">
        <v>64</v>
      </c>
      <c r="B2" s="4"/>
      <c r="C2" s="1"/>
      <c r="D2" s="1"/>
      <c r="E2" s="1"/>
      <c r="F2" s="1" t="str">
        <f>+'ปร4 (รวม)'!F2</f>
        <v>คำนวณราคากลาง เมื่อวันที่  24 เดือน มกราคม  พ.ศ. 2565</v>
      </c>
      <c r="G2" s="1"/>
      <c r="H2" s="1"/>
      <c r="I2" s="258"/>
      <c r="J2" s="1" t="s">
        <v>5</v>
      </c>
      <c r="L2" s="156" t="s">
        <v>74</v>
      </c>
    </row>
    <row r="3" spans="1:27" x14ac:dyDescent="0.5">
      <c r="A3" s="4" t="str">
        <f>'ปร4 อนุ'!A3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" s="4"/>
      <c r="C3" s="1"/>
      <c r="D3" s="1"/>
      <c r="E3" s="1"/>
      <c r="F3" s="1"/>
      <c r="G3" s="1"/>
      <c r="H3" s="1"/>
      <c r="I3" s="259" t="s">
        <v>69</v>
      </c>
      <c r="J3" s="158" t="str">
        <f>IF(ROW()-4&lt;0,4,4+ROUND((ROW()/26),0))&amp;" / "&amp;$M$1</f>
        <v>4 / 5</v>
      </c>
    </row>
    <row r="4" spans="1:27" x14ac:dyDescent="0.5">
      <c r="A4" s="412" t="s">
        <v>6</v>
      </c>
      <c r="B4" s="412" t="s">
        <v>0</v>
      </c>
      <c r="C4" s="412" t="s">
        <v>1</v>
      </c>
      <c r="D4" s="412" t="s">
        <v>2</v>
      </c>
      <c r="E4" s="412" t="s">
        <v>7</v>
      </c>
      <c r="F4" s="412"/>
      <c r="G4" s="412" t="s">
        <v>8</v>
      </c>
      <c r="H4" s="412"/>
      <c r="I4" s="420" t="s">
        <v>9</v>
      </c>
      <c r="J4" s="412" t="s">
        <v>4</v>
      </c>
    </row>
    <row r="5" spans="1:27" x14ac:dyDescent="0.5">
      <c r="A5" s="412"/>
      <c r="B5" s="412"/>
      <c r="C5" s="412"/>
      <c r="D5" s="412"/>
      <c r="E5" s="3" t="s">
        <v>10</v>
      </c>
      <c r="F5" s="3" t="s">
        <v>3</v>
      </c>
      <c r="G5" s="3" t="s">
        <v>10</v>
      </c>
      <c r="H5" s="3" t="s">
        <v>3</v>
      </c>
      <c r="I5" s="421"/>
      <c r="J5" s="412"/>
    </row>
    <row r="6" spans="1:27" x14ac:dyDescent="0.5">
      <c r="A6" s="189" t="s">
        <v>67</v>
      </c>
      <c r="B6" s="190" t="s">
        <v>83</v>
      </c>
      <c r="C6" s="191"/>
      <c r="D6" s="192"/>
      <c r="E6" s="193"/>
      <c r="F6" s="193"/>
      <c r="G6" s="193"/>
      <c r="H6" s="193"/>
      <c r="I6" s="191"/>
      <c r="J6" s="190"/>
    </row>
    <row r="7" spans="1:27" x14ac:dyDescent="0.5">
      <c r="A7" s="98">
        <v>1</v>
      </c>
      <c r="B7" s="96" t="s">
        <v>203</v>
      </c>
      <c r="C7" s="153"/>
      <c r="D7" s="148"/>
      <c r="E7" s="196"/>
      <c r="F7" s="196"/>
      <c r="G7" s="196"/>
      <c r="H7" s="196"/>
      <c r="I7" s="153"/>
      <c r="J7" s="96"/>
    </row>
    <row r="8" spans="1:27" x14ac:dyDescent="0.5">
      <c r="A8" s="98"/>
      <c r="B8" s="210" t="s">
        <v>209</v>
      </c>
      <c r="C8" s="292">
        <v>16</v>
      </c>
      <c r="D8" s="293" t="s">
        <v>58</v>
      </c>
      <c r="E8" s="294">
        <v>2000</v>
      </c>
      <c r="F8" s="295">
        <f>C8*E8</f>
        <v>32000</v>
      </c>
      <c r="G8" s="296">
        <v>0</v>
      </c>
      <c r="H8" s="295">
        <f>G8*C8</f>
        <v>0</v>
      </c>
      <c r="I8" s="297">
        <f>F8+H8</f>
        <v>32000</v>
      </c>
      <c r="J8" s="96"/>
    </row>
    <row r="9" spans="1:27" x14ac:dyDescent="0.5">
      <c r="A9" s="98"/>
      <c r="B9" s="210" t="s">
        <v>204</v>
      </c>
      <c r="C9" s="292">
        <v>1</v>
      </c>
      <c r="D9" s="293" t="s">
        <v>202</v>
      </c>
      <c r="E9" s="294">
        <v>4000</v>
      </c>
      <c r="F9" s="295">
        <f>C9*E9</f>
        <v>4000</v>
      </c>
      <c r="G9" s="296">
        <v>0</v>
      </c>
      <c r="H9" s="295">
        <f>G9*C9</f>
        <v>0</v>
      </c>
      <c r="I9" s="297">
        <f>F9+H9</f>
        <v>4000</v>
      </c>
      <c r="J9" s="96"/>
    </row>
    <row r="10" spans="1:27" x14ac:dyDescent="0.5">
      <c r="A10" s="98"/>
      <c r="B10" s="210"/>
      <c r="C10" s="292"/>
      <c r="D10" s="293"/>
      <c r="E10" s="294"/>
      <c r="F10" s="295"/>
      <c r="G10" s="298"/>
      <c r="H10" s="295"/>
      <c r="I10" s="297"/>
      <c r="J10" s="96"/>
    </row>
    <row r="11" spans="1:27" x14ac:dyDescent="0.5">
      <c r="A11" s="98"/>
      <c r="B11" s="210"/>
      <c r="C11" s="292"/>
      <c r="D11" s="293"/>
      <c r="E11" s="300"/>
      <c r="F11" s="295"/>
      <c r="G11" s="298"/>
      <c r="H11" s="295"/>
      <c r="I11" s="297"/>
      <c r="J11" s="96"/>
    </row>
    <row r="12" spans="1:27" x14ac:dyDescent="0.5">
      <c r="A12" s="98"/>
      <c r="B12" s="96"/>
      <c r="C12" s="301"/>
      <c r="D12" s="299"/>
      <c r="E12" s="302"/>
      <c r="F12" s="302"/>
      <c r="G12" s="302"/>
      <c r="H12" s="302"/>
      <c r="I12" s="301"/>
      <c r="J12" s="96"/>
    </row>
    <row r="13" spans="1:27" x14ac:dyDescent="0.5">
      <c r="A13" s="98"/>
      <c r="B13" s="210"/>
      <c r="C13" s="292"/>
      <c r="D13" s="293"/>
      <c r="E13" s="294"/>
      <c r="F13" s="295"/>
      <c r="G13" s="296"/>
      <c r="H13" s="295"/>
      <c r="I13" s="297"/>
      <c r="J13" s="96"/>
    </row>
    <row r="14" spans="1:27" x14ac:dyDescent="0.5">
      <c r="A14" s="98"/>
      <c r="B14" s="96"/>
      <c r="C14" s="292"/>
      <c r="D14" s="293"/>
      <c r="E14" s="303"/>
      <c r="F14" s="303"/>
      <c r="G14" s="303"/>
      <c r="H14" s="303"/>
      <c r="I14" s="292"/>
      <c r="J14" s="16"/>
    </row>
    <row r="15" spans="1:27" ht="20.100000000000001" customHeight="1" x14ac:dyDescent="0.5">
      <c r="A15" s="267"/>
      <c r="B15" s="275"/>
      <c r="C15" s="318"/>
      <c r="D15" s="305"/>
      <c r="E15" s="319"/>
      <c r="F15" s="306"/>
      <c r="G15" s="307"/>
      <c r="H15" s="306"/>
      <c r="I15" s="308"/>
      <c r="J15" s="273"/>
      <c r="K15" s="274"/>
      <c r="T15" s="270"/>
      <c r="U15" s="270"/>
      <c r="V15" s="270"/>
      <c r="W15" s="270"/>
      <c r="X15" s="270"/>
      <c r="Y15" s="270"/>
      <c r="Z15" s="270"/>
      <c r="AA15" s="270"/>
    </row>
    <row r="16" spans="1:27" ht="20.100000000000001" customHeight="1" x14ac:dyDescent="0.5">
      <c r="A16" s="98"/>
      <c r="B16" s="96"/>
      <c r="C16" s="292"/>
      <c r="D16" s="293"/>
      <c r="E16" s="223"/>
      <c r="F16" s="303"/>
      <c r="G16" s="303"/>
      <c r="H16" s="303"/>
      <c r="I16" s="292"/>
      <c r="J16" s="16"/>
      <c r="K16" s="274"/>
      <c r="T16" s="270"/>
      <c r="U16" s="270"/>
      <c r="V16" s="270"/>
      <c r="W16" s="270"/>
      <c r="X16" s="270"/>
      <c r="Y16" s="270"/>
      <c r="Z16" s="270"/>
      <c r="AA16" s="270"/>
    </row>
    <row r="17" spans="1:27" ht="20.100000000000001" customHeight="1" x14ac:dyDescent="0.5">
      <c r="A17" s="267"/>
      <c r="B17" s="275"/>
      <c r="C17" s="304"/>
      <c r="D17" s="305"/>
      <c r="E17" s="320"/>
      <c r="F17" s="303"/>
      <c r="G17" s="8"/>
      <c r="H17" s="303"/>
      <c r="I17" s="292"/>
      <c r="J17" s="273"/>
      <c r="K17" s="274"/>
      <c r="L17" s="265"/>
      <c r="M17" s="265"/>
      <c r="N17" s="265"/>
      <c r="O17" s="265"/>
      <c r="P17" s="266"/>
      <c r="Q17" s="265"/>
      <c r="R17" s="265"/>
      <c r="S17" s="265"/>
      <c r="T17" s="270"/>
      <c r="U17" s="270"/>
      <c r="V17" s="270"/>
      <c r="W17" s="270"/>
      <c r="X17" s="270"/>
      <c r="Y17" s="270"/>
      <c r="Z17" s="270"/>
      <c r="AA17" s="270"/>
    </row>
    <row r="18" spans="1:27" ht="20.100000000000001" customHeight="1" x14ac:dyDescent="0.5">
      <c r="A18" s="267"/>
      <c r="B18" s="152"/>
      <c r="C18" s="21"/>
      <c r="D18" s="9"/>
      <c r="E18" s="321"/>
      <c r="F18" s="8"/>
      <c r="G18" s="8"/>
      <c r="H18" s="303"/>
      <c r="I18" s="292"/>
      <c r="J18" s="273"/>
      <c r="K18" s="274"/>
      <c r="L18" s="265"/>
      <c r="M18" s="265"/>
      <c r="N18" s="265"/>
      <c r="O18" s="265"/>
      <c r="P18" s="266"/>
      <c r="Q18" s="265"/>
      <c r="R18" s="265"/>
      <c r="S18" s="265"/>
      <c r="T18" s="270"/>
      <c r="U18" s="270"/>
      <c r="V18" s="270"/>
      <c r="W18" s="270"/>
      <c r="X18" s="270"/>
      <c r="Y18" s="270"/>
      <c r="Z18" s="270"/>
      <c r="AA18" s="270"/>
    </row>
    <row r="19" spans="1:27" ht="20.100000000000001" customHeight="1" x14ac:dyDescent="0.5">
      <c r="A19" s="267"/>
      <c r="B19" s="152"/>
      <c r="C19" s="304"/>
      <c r="D19" s="313"/>
      <c r="E19" s="322"/>
      <c r="F19" s="8"/>
      <c r="G19" s="272"/>
      <c r="H19" s="303"/>
      <c r="I19" s="292"/>
      <c r="J19" s="312"/>
      <c r="K19" s="274"/>
      <c r="L19" s="265"/>
      <c r="M19" s="265"/>
      <c r="N19" s="265"/>
      <c r="O19" s="265"/>
      <c r="P19" s="266"/>
      <c r="Q19" s="265"/>
      <c r="R19" s="265"/>
      <c r="S19" s="265"/>
      <c r="T19" s="270"/>
      <c r="U19" s="270"/>
      <c r="V19" s="270"/>
      <c r="W19" s="270"/>
      <c r="X19" s="270"/>
      <c r="Y19" s="270"/>
      <c r="Z19" s="270"/>
      <c r="AA19" s="270"/>
    </row>
    <row r="20" spans="1:27" ht="20.100000000000001" customHeight="1" x14ac:dyDescent="0.5">
      <c r="A20" s="267"/>
      <c r="B20" s="275"/>
      <c r="C20" s="304"/>
      <c r="D20" s="305"/>
      <c r="E20" s="322"/>
      <c r="F20" s="8"/>
      <c r="G20" s="314"/>
      <c r="H20" s="303"/>
      <c r="I20" s="292"/>
      <c r="J20" s="273"/>
      <c r="K20" s="274"/>
      <c r="L20" s="317"/>
      <c r="M20" s="265"/>
      <c r="N20" s="265"/>
      <c r="O20" s="265"/>
      <c r="P20" s="266"/>
      <c r="Q20" s="265"/>
      <c r="R20" s="265"/>
      <c r="S20" s="265"/>
      <c r="T20" s="270"/>
      <c r="U20" s="270"/>
      <c r="V20" s="270"/>
      <c r="W20" s="270"/>
      <c r="X20" s="270"/>
      <c r="Y20" s="270"/>
      <c r="Z20" s="270"/>
      <c r="AA20" s="270"/>
    </row>
    <row r="21" spans="1:27" ht="20.25" customHeight="1" x14ac:dyDescent="0.5">
      <c r="A21" s="98"/>
      <c r="B21" s="96"/>
      <c r="C21" s="21"/>
      <c r="D21" s="9"/>
      <c r="E21" s="223"/>
      <c r="F21" s="8"/>
      <c r="G21" s="8"/>
      <c r="H21" s="8"/>
      <c r="I21" s="21"/>
      <c r="J21" s="16"/>
      <c r="K21" s="274"/>
      <c r="L21" s="268"/>
      <c r="M21" s="268"/>
      <c r="N21" s="268"/>
      <c r="O21" s="268"/>
      <c r="P21" s="268"/>
      <c r="Q21" s="269"/>
      <c r="R21" s="269"/>
      <c r="S21" s="269"/>
      <c r="T21" s="270"/>
      <c r="U21" s="270"/>
      <c r="V21" s="270"/>
      <c r="W21" s="270"/>
      <c r="X21" s="270"/>
      <c r="Y21" s="270"/>
      <c r="Z21" s="270"/>
      <c r="AA21" s="270"/>
    </row>
    <row r="22" spans="1:27" ht="20.100000000000001" customHeight="1" x14ac:dyDescent="0.5">
      <c r="A22" s="98"/>
      <c r="B22" s="210"/>
      <c r="C22" s="323"/>
      <c r="D22" s="239"/>
      <c r="E22" s="241"/>
      <c r="F22" s="257"/>
      <c r="G22" s="240"/>
      <c r="H22" s="257"/>
      <c r="I22" s="260"/>
      <c r="J22" s="16"/>
      <c r="K22" s="274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</row>
    <row r="23" spans="1:27" ht="20.100000000000001" customHeight="1" x14ac:dyDescent="0.5">
      <c r="A23" s="9"/>
      <c r="B23" s="210"/>
      <c r="C23" s="231"/>
      <c r="D23" s="239"/>
      <c r="E23" s="241"/>
      <c r="F23" s="257"/>
      <c r="G23" s="243"/>
      <c r="H23" s="257"/>
      <c r="I23" s="260"/>
      <c r="J23" s="16"/>
      <c r="K23" s="274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</row>
    <row r="24" spans="1:27" ht="20.100000000000001" customHeight="1" x14ac:dyDescent="0.5">
      <c r="A24" s="9"/>
      <c r="B24" s="210"/>
      <c r="C24" s="231"/>
      <c r="D24" s="187"/>
      <c r="E24" s="241"/>
      <c r="F24" s="257"/>
      <c r="G24" s="243"/>
      <c r="H24" s="257"/>
      <c r="I24" s="260"/>
      <c r="J24" s="1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</row>
    <row r="25" spans="1:27" ht="20.100000000000001" customHeight="1" x14ac:dyDescent="0.5">
      <c r="A25" s="200"/>
      <c r="B25" s="288"/>
      <c r="C25" s="231"/>
      <c r="D25" s="187"/>
      <c r="E25" s="289"/>
      <c r="F25" s="315"/>
      <c r="G25" s="290"/>
      <c r="H25" s="315"/>
      <c r="I25" s="291"/>
      <c r="J25" s="310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</row>
    <row r="26" spans="1:27" ht="20.100000000000001" customHeight="1" x14ac:dyDescent="0.5">
      <c r="A26" s="279"/>
      <c r="B26" s="282"/>
      <c r="C26" s="271"/>
      <c r="D26" s="280"/>
      <c r="E26" s="283"/>
      <c r="F26" s="284"/>
      <c r="G26" s="283"/>
      <c r="H26" s="285"/>
      <c r="I26" s="286"/>
      <c r="J26" s="281"/>
      <c r="K26" s="277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</row>
    <row r="27" spans="1:27" x14ac:dyDescent="0.5">
      <c r="A27" s="12"/>
      <c r="B27" s="3" t="str">
        <f>"รวมค่าวัสดุและค่าแรงงาน " &amp;B6</f>
        <v>รวมค่าวัสดุและค่าแรงงาน งานระบบไฟฟ้า</v>
      </c>
      <c r="C27" s="12"/>
      <c r="D27" s="12"/>
      <c r="E27" s="13"/>
      <c r="F27" s="14">
        <f>SUM(F8:F26)</f>
        <v>36000</v>
      </c>
      <c r="G27" s="13"/>
      <c r="H27" s="14">
        <f>SUM(H8:H26)</f>
        <v>0</v>
      </c>
      <c r="I27" s="14">
        <f>SUM(I8:I26)</f>
        <v>36000</v>
      </c>
      <c r="J27" s="15"/>
    </row>
    <row r="30" spans="1:27" x14ac:dyDescent="0.5">
      <c r="A30" s="4" t="s">
        <v>90</v>
      </c>
      <c r="B30" s="4"/>
      <c r="C30" s="1"/>
      <c r="D30" s="1"/>
      <c r="E30" s="1"/>
      <c r="F30" s="1"/>
      <c r="G30" s="1"/>
      <c r="H30" s="1"/>
      <c r="I30" s="258"/>
      <c r="J30" s="1"/>
      <c r="L30" s="156"/>
    </row>
    <row r="31" spans="1:27" x14ac:dyDescent="0.5">
      <c r="A31" s="4" t="s">
        <v>64</v>
      </c>
      <c r="B31" s="4"/>
      <c r="C31" s="1"/>
      <c r="D31" s="1"/>
      <c r="E31" s="1"/>
      <c r="F31" s="1" t="s">
        <v>166</v>
      </c>
      <c r="G31" s="1"/>
      <c r="H31" s="1"/>
      <c r="I31" s="258"/>
      <c r="J31" s="1" t="s">
        <v>5</v>
      </c>
      <c r="L31" s="156"/>
    </row>
    <row r="32" spans="1:27" x14ac:dyDescent="0.5">
      <c r="A32" s="4" t="s">
        <v>100</v>
      </c>
      <c r="B32" s="4"/>
      <c r="C32" s="1"/>
      <c r="D32" s="1"/>
      <c r="E32" s="1"/>
      <c r="F32" s="1"/>
      <c r="G32" s="1"/>
      <c r="H32" s="1"/>
      <c r="I32" s="259" t="s">
        <v>69</v>
      </c>
      <c r="J32" s="158" t="str">
        <f>IF(ROW()-23&lt;0,23,23+ROUND((ROW()/26),0))&amp;" / "&amp;$M$1</f>
        <v>24 / 5</v>
      </c>
    </row>
    <row r="33" spans="1:10" x14ac:dyDescent="0.5">
      <c r="A33" s="412" t="s">
        <v>6</v>
      </c>
      <c r="B33" s="412" t="s">
        <v>0</v>
      </c>
      <c r="C33" s="412" t="s">
        <v>1</v>
      </c>
      <c r="D33" s="412" t="s">
        <v>2</v>
      </c>
      <c r="E33" s="412" t="s">
        <v>7</v>
      </c>
      <c r="F33" s="412"/>
      <c r="G33" s="412" t="s">
        <v>8</v>
      </c>
      <c r="H33" s="412"/>
      <c r="I33" s="420" t="s">
        <v>9</v>
      </c>
      <c r="J33" s="412" t="s">
        <v>4</v>
      </c>
    </row>
    <row r="34" spans="1:10" x14ac:dyDescent="0.5">
      <c r="A34" s="412"/>
      <c r="B34" s="412"/>
      <c r="C34" s="412"/>
      <c r="D34" s="412"/>
      <c r="E34" s="3" t="s">
        <v>10</v>
      </c>
      <c r="F34" s="3" t="s">
        <v>3</v>
      </c>
      <c r="G34" s="3" t="s">
        <v>10</v>
      </c>
      <c r="H34" s="3" t="s">
        <v>3</v>
      </c>
      <c r="I34" s="421"/>
      <c r="J34" s="412"/>
    </row>
    <row r="35" spans="1:10" x14ac:dyDescent="0.5">
      <c r="A35" s="95"/>
      <c r="B35" s="250" t="s">
        <v>66</v>
      </c>
      <c r="C35" s="153"/>
      <c r="D35" s="250"/>
      <c r="E35" s="154">
        <v>0</v>
      </c>
      <c r="F35" s="154">
        <f>F27</f>
        <v>36000</v>
      </c>
      <c r="G35" s="154">
        <v>0</v>
      </c>
      <c r="H35" s="154">
        <f>H27</f>
        <v>0</v>
      </c>
      <c r="I35" s="155">
        <f>F35+H35</f>
        <v>36000</v>
      </c>
      <c r="J35" s="6"/>
    </row>
    <row r="36" spans="1:10" x14ac:dyDescent="0.5">
      <c r="A36" s="98"/>
      <c r="B36" s="96"/>
      <c r="C36" s="21"/>
      <c r="D36" s="9"/>
      <c r="E36" s="8"/>
      <c r="F36" s="8"/>
      <c r="G36" s="8"/>
      <c r="H36" s="8"/>
      <c r="I36" s="21"/>
      <c r="J36" s="16"/>
    </row>
    <row r="37" spans="1:10" x14ac:dyDescent="0.5">
      <c r="A37" s="98">
        <v>6</v>
      </c>
      <c r="B37" s="96" t="s">
        <v>143</v>
      </c>
      <c r="C37" s="231"/>
      <c r="D37" s="187"/>
      <c r="E37" s="223">
        <v>0</v>
      </c>
      <c r="F37" s="223">
        <f t="shared" ref="F37" si="0">E37*C37</f>
        <v>0</v>
      </c>
      <c r="G37" s="223">
        <v>0</v>
      </c>
      <c r="H37" s="223">
        <f t="shared" ref="H37" si="1">G37*C37</f>
        <v>0</v>
      </c>
      <c r="I37" s="21">
        <f t="shared" ref="I37" si="2">H37+F37</f>
        <v>0</v>
      </c>
      <c r="J37" s="16"/>
    </row>
    <row r="38" spans="1:10" x14ac:dyDescent="0.5">
      <c r="A38" s="98"/>
      <c r="B38" s="210" t="s">
        <v>151</v>
      </c>
      <c r="C38" s="231">
        <v>3</v>
      </c>
      <c r="D38" s="187" t="s">
        <v>58</v>
      </c>
      <c r="E38" s="241">
        <v>12000</v>
      </c>
      <c r="F38" s="242">
        <f t="shared" ref="F38:F43" si="3">ROUND(C38*E38,0)</f>
        <v>36000</v>
      </c>
      <c r="G38" s="243">
        <v>1200</v>
      </c>
      <c r="H38" s="242">
        <f t="shared" ref="H38:H43" si="4">ROUND(C38*G38,0)</f>
        <v>3600</v>
      </c>
      <c r="I38" s="260">
        <f t="shared" ref="I38:I43" si="5">F38+H38</f>
        <v>39600</v>
      </c>
      <c r="J38" s="16"/>
    </row>
    <row r="39" spans="1:10" x14ac:dyDescent="0.5">
      <c r="A39" s="9"/>
      <c r="B39" s="210" t="s">
        <v>141</v>
      </c>
      <c r="C39" s="231">
        <f>363+29+38+47+51</f>
        <v>528</v>
      </c>
      <c r="D39" s="187" t="s">
        <v>86</v>
      </c>
      <c r="E39" s="241">
        <v>67</v>
      </c>
      <c r="F39" s="242">
        <f t="shared" si="3"/>
        <v>35376</v>
      </c>
      <c r="G39" s="243">
        <v>18</v>
      </c>
      <c r="H39" s="242">
        <f t="shared" si="4"/>
        <v>9504</v>
      </c>
      <c r="I39" s="260">
        <f t="shared" si="5"/>
        <v>44880</v>
      </c>
      <c r="J39" s="16"/>
    </row>
    <row r="40" spans="1:10" x14ac:dyDescent="0.5">
      <c r="A40" s="9"/>
      <c r="B40" s="210" t="s">
        <v>144</v>
      </c>
      <c r="C40" s="231">
        <f>146+15</f>
        <v>161</v>
      </c>
      <c r="D40" s="187" t="s">
        <v>86</v>
      </c>
      <c r="E40" s="241">
        <v>267</v>
      </c>
      <c r="F40" s="242">
        <f t="shared" si="3"/>
        <v>42987</v>
      </c>
      <c r="G40" s="243">
        <v>32</v>
      </c>
      <c r="H40" s="242">
        <f t="shared" si="4"/>
        <v>5152</v>
      </c>
      <c r="I40" s="260">
        <f t="shared" si="5"/>
        <v>48139</v>
      </c>
      <c r="J40" s="16"/>
    </row>
    <row r="41" spans="1:10" x14ac:dyDescent="0.5">
      <c r="A41" s="9"/>
      <c r="B41" s="210" t="s">
        <v>152</v>
      </c>
      <c r="C41" s="231">
        <f>363+29+38+47+51</f>
        <v>528</v>
      </c>
      <c r="D41" s="187" t="s">
        <v>86</v>
      </c>
      <c r="E41" s="241">
        <v>75</v>
      </c>
      <c r="F41" s="242">
        <f t="shared" si="3"/>
        <v>39600</v>
      </c>
      <c r="G41" s="243">
        <v>15</v>
      </c>
      <c r="H41" s="242">
        <f t="shared" si="4"/>
        <v>7920</v>
      </c>
      <c r="I41" s="260">
        <f t="shared" si="5"/>
        <v>47520</v>
      </c>
      <c r="J41" s="7"/>
    </row>
    <row r="42" spans="1:10" x14ac:dyDescent="0.5">
      <c r="A42" s="200"/>
      <c r="B42" s="217" t="s">
        <v>145</v>
      </c>
      <c r="C42" s="244">
        <f>146+15</f>
        <v>161</v>
      </c>
      <c r="D42" s="245" t="s">
        <v>86</v>
      </c>
      <c r="E42" s="246">
        <v>132</v>
      </c>
      <c r="F42" s="247">
        <f t="shared" si="3"/>
        <v>21252</v>
      </c>
      <c r="G42" s="247">
        <v>20</v>
      </c>
      <c r="H42" s="247">
        <f t="shared" si="4"/>
        <v>3220</v>
      </c>
      <c r="I42" s="261">
        <f t="shared" si="5"/>
        <v>24472</v>
      </c>
      <c r="J42" s="205"/>
    </row>
    <row r="43" spans="1:10" x14ac:dyDescent="0.5">
      <c r="A43" s="9"/>
      <c r="B43" s="218" t="s">
        <v>137</v>
      </c>
      <c r="C43" s="231">
        <v>1</v>
      </c>
      <c r="D43" s="248" t="s">
        <v>135</v>
      </c>
      <c r="E43" s="249">
        <f>FLOOR(10%*SUM(F39:F42),1)</f>
        <v>13921</v>
      </c>
      <c r="F43" s="249">
        <f t="shared" si="3"/>
        <v>13921</v>
      </c>
      <c r="G43" s="249">
        <f>FLOOR(30%*SUM(E43),1)</f>
        <v>4176</v>
      </c>
      <c r="H43" s="249">
        <f t="shared" si="4"/>
        <v>4176</v>
      </c>
      <c r="I43" s="262">
        <f t="shared" si="5"/>
        <v>18097</v>
      </c>
      <c r="J43" s="7"/>
    </row>
    <row r="44" spans="1:10" x14ac:dyDescent="0.5">
      <c r="A44" s="98">
        <v>7</v>
      </c>
      <c r="B44" s="96" t="s">
        <v>115</v>
      </c>
      <c r="C44" s="220"/>
      <c r="D44" s="220"/>
      <c r="E44" s="220"/>
      <c r="F44" s="220"/>
      <c r="G44" s="220"/>
      <c r="H44" s="220"/>
      <c r="I44" s="263"/>
      <c r="J44" s="220"/>
    </row>
    <row r="45" spans="1:10" x14ac:dyDescent="0.5">
      <c r="A45" s="220"/>
      <c r="B45" s="218" t="s">
        <v>147</v>
      </c>
      <c r="C45" s="21">
        <v>3</v>
      </c>
      <c r="D45" s="9" t="s">
        <v>146</v>
      </c>
      <c r="E45" s="221">
        <v>13500</v>
      </c>
      <c r="F45" s="219">
        <f t="shared" ref="F45" si="6">ROUND(C45*E45,0)</f>
        <v>40500</v>
      </c>
      <c r="G45" s="219">
        <v>0</v>
      </c>
      <c r="H45" s="219">
        <f t="shared" ref="H45" si="7">ROUND(C45*G45,0)</f>
        <v>0</v>
      </c>
      <c r="I45" s="262">
        <f t="shared" ref="I45" si="8">F45+H45</f>
        <v>40500</v>
      </c>
      <c r="J45" s="220"/>
    </row>
    <row r="46" spans="1:10" x14ac:dyDescent="0.5">
      <c r="A46" s="9"/>
      <c r="B46" s="218"/>
      <c r="C46" s="231"/>
      <c r="D46" s="248"/>
      <c r="E46" s="249"/>
      <c r="F46" s="249"/>
      <c r="G46" s="249"/>
      <c r="H46" s="249"/>
      <c r="I46" s="262"/>
      <c r="J46" s="7"/>
    </row>
    <row r="47" spans="1:10" x14ac:dyDescent="0.5">
      <c r="A47" s="98"/>
      <c r="B47" s="96"/>
      <c r="C47" s="220"/>
      <c r="D47" s="220"/>
      <c r="E47" s="220"/>
      <c r="F47" s="220"/>
      <c r="G47" s="220"/>
      <c r="H47" s="220"/>
      <c r="I47" s="263"/>
      <c r="J47" s="220"/>
    </row>
    <row r="48" spans="1:10" x14ac:dyDescent="0.5">
      <c r="A48" s="220"/>
      <c r="B48" s="218"/>
      <c r="C48" s="21"/>
      <c r="D48" s="9"/>
      <c r="E48" s="221"/>
      <c r="F48" s="219"/>
      <c r="G48" s="219"/>
      <c r="H48" s="219"/>
      <c r="I48" s="262"/>
      <c r="J48" s="220"/>
    </row>
    <row r="49" spans="1:12" x14ac:dyDescent="0.5">
      <c r="A49" s="220"/>
      <c r="B49" s="218"/>
      <c r="C49" s="21"/>
      <c r="D49" s="9"/>
      <c r="E49" s="221"/>
      <c r="F49" s="219"/>
      <c r="G49" s="219"/>
      <c r="H49" s="219"/>
      <c r="I49" s="262"/>
      <c r="J49" s="220"/>
    </row>
    <row r="50" spans="1:12" x14ac:dyDescent="0.5">
      <c r="A50" s="220"/>
      <c r="B50" s="218"/>
      <c r="C50" s="21"/>
      <c r="D50" s="9"/>
      <c r="E50" s="221"/>
      <c r="F50" s="219"/>
      <c r="G50" s="219"/>
      <c r="H50" s="219"/>
      <c r="I50" s="262"/>
      <c r="J50" s="220"/>
    </row>
    <row r="51" spans="1:12" x14ac:dyDescent="0.5">
      <c r="A51" s="183"/>
      <c r="B51" s="288"/>
      <c r="C51" s="287"/>
      <c r="D51" s="171"/>
      <c r="E51" s="289"/>
      <c r="F51" s="290"/>
      <c r="G51" s="290"/>
      <c r="H51" s="290"/>
      <c r="I51" s="291"/>
      <c r="J51" s="198"/>
    </row>
    <row r="52" spans="1:12" x14ac:dyDescent="0.5">
      <c r="A52" s="220"/>
      <c r="B52" s="218"/>
      <c r="C52" s="21"/>
      <c r="D52" s="9"/>
      <c r="E52" s="221"/>
      <c r="F52" s="219"/>
      <c r="G52" s="219"/>
      <c r="H52" s="219"/>
      <c r="I52" s="262"/>
      <c r="J52" s="220"/>
    </row>
    <row r="53" spans="1:12" x14ac:dyDescent="0.5">
      <c r="A53" s="252"/>
      <c r="B53" s="253"/>
      <c r="C53" s="254"/>
      <c r="D53" s="232"/>
      <c r="E53" s="255"/>
      <c r="F53" s="256"/>
      <c r="G53" s="256"/>
      <c r="H53" s="256"/>
      <c r="I53" s="264"/>
      <c r="J53" s="252"/>
    </row>
    <row r="54" spans="1:12" x14ac:dyDescent="0.5">
      <c r="A54" s="12"/>
      <c r="B54" s="3" t="str">
        <f>"รวมค่าวัสดุและค่าแรงงาน " &amp;B6</f>
        <v>รวมค่าวัสดุและค่าแรงงาน งานระบบไฟฟ้า</v>
      </c>
      <c r="C54" s="12"/>
      <c r="D54" s="12"/>
      <c r="E54" s="13"/>
      <c r="F54" s="14">
        <f>SUM(F35:F53)</f>
        <v>265636</v>
      </c>
      <c r="G54" s="13"/>
      <c r="H54" s="14">
        <f>SUM(H35:H53)</f>
        <v>33572</v>
      </c>
      <c r="I54" s="14">
        <f>SUM(I35:I53)</f>
        <v>299208</v>
      </c>
      <c r="J54" s="15"/>
      <c r="L54" s="224"/>
    </row>
  </sheetData>
  <mergeCells count="16">
    <mergeCell ref="A33:A34"/>
    <mergeCell ref="B33:B34"/>
    <mergeCell ref="C33:C34"/>
    <mergeCell ref="D33:D34"/>
    <mergeCell ref="E33:F33"/>
    <mergeCell ref="G33:H33"/>
    <mergeCell ref="I33:I34"/>
    <mergeCell ref="J33:J34"/>
    <mergeCell ref="I4:I5"/>
    <mergeCell ref="J4:J5"/>
    <mergeCell ref="G4:H4"/>
    <mergeCell ref="A4:A5"/>
    <mergeCell ref="B4:B5"/>
    <mergeCell ref="C4:C5"/>
    <mergeCell ref="D4:D5"/>
    <mergeCell ref="E4:F4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93" fitToHeight="2" orientation="landscape" horizontalDpi="4294967293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99781-046B-4191-AC65-053343F6E149}">
  <sheetPr>
    <tabColor theme="8" tint="0.39997558519241921"/>
  </sheetPr>
  <dimension ref="A1:R55"/>
  <sheetViews>
    <sheetView view="pageBreakPreview" zoomScale="115" zoomScaleNormal="140" zoomScaleSheetLayoutView="115" workbookViewId="0">
      <selection activeCell="B11" sqref="B11"/>
    </sheetView>
  </sheetViews>
  <sheetFormatPr defaultColWidth="9.140625" defaultRowHeight="21" x14ac:dyDescent="0.45"/>
  <cols>
    <col min="1" max="1" width="6.5703125" style="24" customWidth="1"/>
    <col min="2" max="2" width="3.140625" style="24" customWidth="1"/>
    <col min="3" max="3" width="14.7109375" style="24" customWidth="1"/>
    <col min="4" max="4" width="7" style="24" customWidth="1"/>
    <col min="5" max="5" width="14.28515625" style="24" customWidth="1"/>
    <col min="6" max="6" width="17.5703125" style="24" customWidth="1"/>
    <col min="7" max="7" width="10.85546875" style="24" customWidth="1"/>
    <col min="8" max="8" width="15.140625" style="24" customWidth="1"/>
    <col min="9" max="9" width="9.85546875" style="24" customWidth="1"/>
    <col min="10" max="10" width="9.140625" style="24"/>
    <col min="11" max="11" width="11.140625" style="24" bestFit="1" customWidth="1"/>
    <col min="12" max="12" width="22.85546875" style="24" bestFit="1" customWidth="1"/>
    <col min="13" max="13" width="12.7109375" style="24" customWidth="1"/>
    <col min="14" max="14" width="9.140625" style="24"/>
    <col min="15" max="15" width="9.85546875" style="24" bestFit="1" customWidth="1"/>
    <col min="16" max="16" width="10.85546875" style="24" bestFit="1" customWidth="1"/>
    <col min="17" max="16384" width="9.140625" style="24"/>
  </cols>
  <sheetData>
    <row r="1" spans="1:13" ht="20.100000000000001" customHeight="1" x14ac:dyDescent="0.5">
      <c r="A1" s="406" t="s">
        <v>89</v>
      </c>
      <c r="B1" s="406"/>
      <c r="C1" s="406"/>
      <c r="D1" s="406"/>
      <c r="E1" s="406"/>
      <c r="F1" s="406"/>
      <c r="G1" s="406"/>
      <c r="H1" s="406"/>
      <c r="I1" s="406"/>
    </row>
    <row r="2" spans="1:13" ht="20.100000000000001" customHeight="1" x14ac:dyDescent="0.5">
      <c r="A2" s="407" t="s">
        <v>61</v>
      </c>
      <c r="B2" s="407"/>
      <c r="C2" s="407"/>
      <c r="D2" s="407"/>
      <c r="E2" s="407"/>
      <c r="F2" s="407"/>
      <c r="G2" s="407"/>
      <c r="H2" s="407"/>
      <c r="I2" s="407"/>
    </row>
    <row r="3" spans="1:13" s="26" customFormat="1" ht="20.100000000000001" customHeight="1" x14ac:dyDescent="0.5">
      <c r="A3" s="25" t="s">
        <v>13</v>
      </c>
      <c r="B3" s="25" t="s">
        <v>43</v>
      </c>
      <c r="C3" s="25"/>
      <c r="D3" s="25" t="s">
        <v>210</v>
      </c>
      <c r="E3" s="25"/>
      <c r="F3" s="25"/>
      <c r="G3" s="25"/>
      <c r="H3" s="25"/>
      <c r="I3" s="25"/>
      <c r="L3" s="26" t="s">
        <v>14</v>
      </c>
    </row>
    <row r="4" spans="1:13" s="26" customFormat="1" ht="20.100000000000001" customHeight="1" x14ac:dyDescent="0.5">
      <c r="A4" s="25"/>
      <c r="B4" s="25" t="s">
        <v>15</v>
      </c>
      <c r="C4" s="25"/>
      <c r="D4" s="25" t="s">
        <v>70</v>
      </c>
      <c r="E4" s="25"/>
      <c r="F4" s="25"/>
      <c r="G4" s="25"/>
      <c r="H4" s="25"/>
      <c r="I4" s="25"/>
      <c r="L4" s="26" t="s">
        <v>16</v>
      </c>
      <c r="M4" s="26">
        <f>M3-24</f>
        <v>-24</v>
      </c>
    </row>
    <row r="5" spans="1:13" s="26" customFormat="1" ht="20.100000000000001" customHeight="1" x14ac:dyDescent="0.5">
      <c r="A5" s="25"/>
      <c r="B5" s="25" t="s">
        <v>17</v>
      </c>
      <c r="C5" s="25"/>
      <c r="D5" s="25" t="s">
        <v>71</v>
      </c>
      <c r="E5" s="25"/>
      <c r="F5" s="25"/>
      <c r="G5" s="25"/>
      <c r="H5" s="25"/>
      <c r="I5" s="25"/>
    </row>
    <row r="6" spans="1:13" s="26" customFormat="1" ht="20.100000000000001" customHeight="1" x14ac:dyDescent="0.5">
      <c r="A6" s="25"/>
      <c r="B6" s="25" t="s">
        <v>154</v>
      </c>
      <c r="C6" s="25"/>
      <c r="D6" s="25"/>
      <c r="E6" s="25"/>
      <c r="F6" s="25"/>
      <c r="G6" s="25"/>
      <c r="H6" s="25"/>
      <c r="I6" s="25"/>
    </row>
    <row r="7" spans="1:13" s="26" customFormat="1" ht="20.100000000000001" customHeight="1" x14ac:dyDescent="0.5">
      <c r="A7" s="25"/>
      <c r="B7" s="25" t="s">
        <v>18</v>
      </c>
      <c r="C7" s="25"/>
      <c r="D7" s="25" t="s">
        <v>196</v>
      </c>
      <c r="E7" s="25"/>
      <c r="F7" s="25"/>
      <c r="G7" s="25"/>
      <c r="H7" s="25"/>
      <c r="I7" s="25"/>
    </row>
    <row r="8" spans="1:13" s="26" customFormat="1" ht="20.100000000000001" customHeight="1" x14ac:dyDescent="0.5">
      <c r="A8" s="25"/>
      <c r="B8" s="25" t="s">
        <v>72</v>
      </c>
      <c r="C8" s="25"/>
      <c r="D8" s="25"/>
      <c r="E8" s="159" t="s">
        <v>1</v>
      </c>
      <c r="F8" s="163">
        <v>2</v>
      </c>
      <c r="G8" s="25" t="s">
        <v>73</v>
      </c>
      <c r="H8" s="25"/>
      <c r="I8" s="25"/>
    </row>
    <row r="9" spans="1:13" s="26" customFormat="1" ht="20.100000000000001" customHeight="1" x14ac:dyDescent="0.5">
      <c r="A9" s="27"/>
      <c r="B9" s="27" t="str">
        <f>'ปร4 (รวม)'!F2</f>
        <v>คำนวณราคากลาง เมื่อวันที่  24 เดือน มกราคม  พ.ศ. 2565</v>
      </c>
      <c r="C9" s="27"/>
      <c r="D9" s="27"/>
      <c r="E9" s="27"/>
      <c r="F9" s="27"/>
      <c r="G9" s="27"/>
      <c r="H9" s="27"/>
      <c r="I9" s="27"/>
    </row>
    <row r="10" spans="1:13" s="30" customFormat="1" ht="20.100000000000001" customHeight="1" x14ac:dyDescent="0.5">
      <c r="A10" s="28" t="s">
        <v>6</v>
      </c>
      <c r="B10" s="408" t="s">
        <v>0</v>
      </c>
      <c r="C10" s="408"/>
      <c r="D10" s="408"/>
      <c r="E10" s="409"/>
      <c r="F10" s="29" t="s">
        <v>19</v>
      </c>
      <c r="G10" s="28" t="s">
        <v>20</v>
      </c>
      <c r="H10" s="29" t="s">
        <v>21</v>
      </c>
      <c r="I10" s="28" t="s">
        <v>4</v>
      </c>
    </row>
    <row r="11" spans="1:13" s="26" customFormat="1" ht="20.100000000000001" customHeight="1" x14ac:dyDescent="0.5">
      <c r="A11" s="31">
        <v>1</v>
      </c>
      <c r="B11" s="32" t="s">
        <v>62</v>
      </c>
      <c r="C11" s="33"/>
      <c r="D11" s="27"/>
      <c r="E11" s="34"/>
      <c r="F11" s="337">
        <f>'ปร4 รวมรูปหล่อ'!I24</f>
        <v>500000</v>
      </c>
      <c r="G11" s="147">
        <v>1.07</v>
      </c>
      <c r="H11" s="36">
        <f>G11*F11</f>
        <v>535000</v>
      </c>
      <c r="I11" s="37"/>
      <c r="M11" s="38">
        <f>F11</f>
        <v>500000</v>
      </c>
    </row>
    <row r="12" spans="1:13" s="26" customFormat="1" ht="20.100000000000001" customHeight="1" x14ac:dyDescent="0.5">
      <c r="A12" s="31"/>
      <c r="B12" s="32"/>
      <c r="C12" s="33"/>
      <c r="D12" s="27"/>
      <c r="E12" s="34"/>
      <c r="F12" s="36"/>
      <c r="G12" s="147"/>
      <c r="H12" s="36"/>
      <c r="I12" s="37"/>
      <c r="L12" s="26">
        <v>8710619.9000000004</v>
      </c>
      <c r="M12" s="38"/>
    </row>
    <row r="13" spans="1:13" s="26" customFormat="1" ht="20.100000000000001" customHeight="1" x14ac:dyDescent="0.5">
      <c r="A13" s="31"/>
      <c r="B13" s="32"/>
      <c r="C13" s="33"/>
      <c r="D13" s="27"/>
      <c r="E13" s="34"/>
      <c r="F13" s="36"/>
      <c r="G13" s="147"/>
      <c r="H13" s="36"/>
      <c r="I13" s="37"/>
      <c r="M13" s="38"/>
    </row>
    <row r="14" spans="1:13" s="26" customFormat="1" ht="20.100000000000001" customHeight="1" x14ac:dyDescent="0.5">
      <c r="A14" s="39"/>
      <c r="B14" s="410" t="s">
        <v>22</v>
      </c>
      <c r="C14" s="410"/>
      <c r="D14" s="410"/>
      <c r="E14" s="411"/>
      <c r="F14" s="40"/>
      <c r="G14" s="35"/>
      <c r="H14" s="40"/>
      <c r="I14" s="41"/>
      <c r="M14" s="38">
        <f>F14</f>
        <v>0</v>
      </c>
    </row>
    <row r="15" spans="1:13" s="26" customFormat="1" ht="20.100000000000001" customHeight="1" x14ac:dyDescent="0.5">
      <c r="A15" s="39"/>
      <c r="B15" s="27"/>
      <c r="C15" s="27" t="s">
        <v>23</v>
      </c>
      <c r="D15" s="27"/>
      <c r="E15" s="42">
        <v>0</v>
      </c>
      <c r="F15" s="40"/>
      <c r="G15" s="35"/>
      <c r="H15" s="40"/>
      <c r="I15" s="41"/>
      <c r="M15" s="38">
        <f>F15</f>
        <v>0</v>
      </c>
    </row>
    <row r="16" spans="1:13" s="26" customFormat="1" ht="20.100000000000001" customHeight="1" x14ac:dyDescent="0.5">
      <c r="A16" s="39"/>
      <c r="B16" s="43"/>
      <c r="C16" s="43" t="s">
        <v>24</v>
      </c>
      <c r="D16" s="43"/>
      <c r="E16" s="42">
        <v>0</v>
      </c>
      <c r="F16" s="40"/>
      <c r="G16" s="35"/>
      <c r="H16" s="40"/>
      <c r="I16" s="41"/>
      <c r="M16" s="38">
        <f>F15</f>
        <v>0</v>
      </c>
    </row>
    <row r="17" spans="1:18" s="26" customFormat="1" ht="20.100000000000001" customHeight="1" x14ac:dyDescent="0.5">
      <c r="A17" s="39"/>
      <c r="B17" s="43"/>
      <c r="C17" s="43" t="s">
        <v>25</v>
      </c>
      <c r="D17" s="43"/>
      <c r="E17" s="42">
        <v>0.05</v>
      </c>
      <c r="F17" s="40"/>
      <c r="G17" s="35"/>
      <c r="H17" s="40"/>
      <c r="I17" s="41"/>
      <c r="M17" s="38">
        <f>F16</f>
        <v>0</v>
      </c>
    </row>
    <row r="18" spans="1:18" s="26" customFormat="1" ht="20.100000000000001" customHeight="1" x14ac:dyDescent="0.5">
      <c r="A18" s="39"/>
      <c r="B18" s="43"/>
      <c r="C18" s="43" t="s">
        <v>26</v>
      </c>
      <c r="D18" s="43"/>
      <c r="E18" s="44">
        <v>7.0000000000000007E-2</v>
      </c>
      <c r="F18" s="40"/>
      <c r="G18" s="35"/>
      <c r="H18" s="40"/>
      <c r="I18" s="41"/>
      <c r="M18" s="38">
        <f>F17</f>
        <v>0</v>
      </c>
    </row>
    <row r="19" spans="1:18" s="26" customFormat="1" ht="20.100000000000001" customHeight="1" x14ac:dyDescent="0.5">
      <c r="A19" s="45" t="s">
        <v>27</v>
      </c>
      <c r="B19" s="27"/>
      <c r="C19" s="27" t="s">
        <v>28</v>
      </c>
      <c r="D19" s="27"/>
      <c r="E19" s="27"/>
      <c r="F19" s="46"/>
      <c r="G19" s="47"/>
      <c r="H19" s="36">
        <f>SUM(H11:H18)</f>
        <v>535000</v>
      </c>
      <c r="I19" s="37"/>
      <c r="M19" s="38">
        <f>SUM(M11:M18)</f>
        <v>500000</v>
      </c>
      <c r="P19" s="48" t="e">
        <f>#REF!</f>
        <v>#REF!</v>
      </c>
      <c r="Q19" s="26">
        <v>18</v>
      </c>
      <c r="R19" s="48" t="e">
        <f>Q19*P19</f>
        <v>#REF!</v>
      </c>
    </row>
    <row r="20" spans="1:18" s="26" customFormat="1" ht="20.100000000000001" customHeight="1" x14ac:dyDescent="0.5">
      <c r="A20" s="49"/>
      <c r="B20" s="50"/>
      <c r="C20" s="50"/>
      <c r="D20" s="50"/>
      <c r="E20" s="27"/>
      <c r="F20" s="51"/>
      <c r="G20" s="52"/>
      <c r="H20" s="53"/>
      <c r="I20" s="54"/>
      <c r="L20" s="26" t="s">
        <v>29</v>
      </c>
      <c r="M20" s="26">
        <v>3</v>
      </c>
      <c r="N20" s="26" t="s">
        <v>30</v>
      </c>
    </row>
    <row r="21" spans="1:18" s="26" customFormat="1" ht="20.100000000000001" customHeight="1" x14ac:dyDescent="0.5">
      <c r="A21" s="55"/>
      <c r="B21" s="56"/>
      <c r="C21" s="56" t="s">
        <v>31</v>
      </c>
      <c r="D21" s="56"/>
      <c r="E21" s="324" t="str">
        <f>"("&amp;BAHTTEXT(H21)&amp;")"</f>
        <v>(ห้าแสนสามหมื่นห้าพันบาทถ้วน)</v>
      </c>
      <c r="F21" s="57"/>
      <c r="G21" s="58"/>
      <c r="H21" s="160">
        <f>ROUNDDOWN(H19,(2*M20))</f>
        <v>535000</v>
      </c>
      <c r="I21" s="59"/>
    </row>
    <row r="22" spans="1:18" s="26" customFormat="1" ht="20.100000000000001" customHeight="1" x14ac:dyDescent="0.5">
      <c r="A22" s="39"/>
      <c r="B22" s="43"/>
      <c r="C22" s="43" t="s">
        <v>32</v>
      </c>
      <c r="D22" s="43"/>
      <c r="E22" s="60">
        <v>0</v>
      </c>
      <c r="F22" s="43" t="s">
        <v>59</v>
      </c>
      <c r="G22" s="61"/>
      <c r="H22" s="62"/>
      <c r="I22" s="63"/>
    </row>
    <row r="23" spans="1:18" s="26" customFormat="1" ht="20.100000000000001" customHeight="1" x14ac:dyDescent="0.5">
      <c r="A23" s="39"/>
      <c r="B23" s="43"/>
      <c r="C23" s="43" t="s">
        <v>33</v>
      </c>
      <c r="D23" s="43"/>
      <c r="E23" s="60">
        <f>IF(E22&lt;&gt;0,H21/E22,0)</f>
        <v>0</v>
      </c>
      <c r="F23" s="43" t="s">
        <v>60</v>
      </c>
      <c r="G23" s="61"/>
      <c r="H23" s="62"/>
      <c r="I23" s="63"/>
      <c r="L23" s="347">
        <v>2318181.98</v>
      </c>
    </row>
    <row r="24" spans="1:18" s="26" customFormat="1" ht="20.100000000000001" customHeight="1" x14ac:dyDescent="0.5">
      <c r="A24" s="64"/>
      <c r="B24" s="50"/>
      <c r="C24" s="50"/>
      <c r="D24" s="50"/>
      <c r="E24" s="65"/>
      <c r="F24" s="50"/>
      <c r="G24" s="66"/>
      <c r="H24" s="51"/>
      <c r="I24" s="50"/>
    </row>
    <row r="25" spans="1:18" s="26" customFormat="1" ht="24.75" customHeight="1" x14ac:dyDescent="0.5">
      <c r="A25" s="395" t="s">
        <v>167</v>
      </c>
      <c r="B25" s="395"/>
      <c r="C25" s="395"/>
      <c r="D25" s="395"/>
      <c r="E25" s="395"/>
      <c r="F25" s="395"/>
      <c r="G25" s="395"/>
      <c r="H25" s="395"/>
      <c r="I25" s="395"/>
    </row>
    <row r="26" spans="1:18" s="26" customFormat="1" ht="20.100000000000001" customHeight="1" x14ac:dyDescent="0.55000000000000004">
      <c r="A26" s="67"/>
      <c r="B26" s="67"/>
      <c r="C26" s="161"/>
      <c r="D26" s="161"/>
      <c r="E26" s="161"/>
      <c r="F26" s="161"/>
      <c r="G26" s="161"/>
      <c r="H26" s="67"/>
      <c r="I26" s="67"/>
      <c r="L26" s="68"/>
      <c r="M26" s="69"/>
      <c r="N26" s="70"/>
      <c r="O26" s="71"/>
      <c r="P26" s="70"/>
      <c r="Q26" s="72"/>
    </row>
    <row r="27" spans="1:18" s="26" customFormat="1" ht="20.100000000000001" customHeight="1" x14ac:dyDescent="0.5">
      <c r="A27" s="344"/>
      <c r="B27" s="344"/>
      <c r="C27" s="344"/>
      <c r="D27" s="396" t="s">
        <v>131</v>
      </c>
      <c r="E27" s="396"/>
      <c r="F27" s="396"/>
      <c r="G27" s="396"/>
      <c r="H27" s="396"/>
      <c r="I27" s="344"/>
      <c r="L27" s="73" t="s">
        <v>34</v>
      </c>
      <c r="M27" s="70"/>
      <c r="N27" s="70"/>
      <c r="O27" s="71" t="s">
        <v>35</v>
      </c>
      <c r="P27" s="74">
        <f>F11</f>
        <v>500000</v>
      </c>
      <c r="Q27" s="72" t="s">
        <v>36</v>
      </c>
    </row>
    <row r="28" spans="1:18" s="26" customFormat="1" ht="20.100000000000001" customHeight="1" x14ac:dyDescent="0.5">
      <c r="A28" s="344"/>
      <c r="B28" s="344"/>
      <c r="C28" s="345"/>
      <c r="D28" s="396" t="s">
        <v>188</v>
      </c>
      <c r="E28" s="396"/>
      <c r="F28" s="396"/>
      <c r="G28" s="396"/>
      <c r="H28" s="346"/>
      <c r="I28" s="344"/>
      <c r="L28" s="73" t="s">
        <v>37</v>
      </c>
      <c r="M28" s="70"/>
      <c r="N28" s="70"/>
      <c r="O28" s="71" t="s">
        <v>35</v>
      </c>
      <c r="P28" s="75">
        <v>1000000</v>
      </c>
      <c r="Q28" s="72" t="s">
        <v>36</v>
      </c>
    </row>
    <row r="29" spans="1:18" s="26" customFormat="1" ht="20.100000000000001" customHeight="1" x14ac:dyDescent="0.5">
      <c r="A29" s="344"/>
      <c r="B29" s="344"/>
      <c r="C29" s="344"/>
      <c r="D29" s="396" t="s">
        <v>189</v>
      </c>
      <c r="E29" s="396"/>
      <c r="F29" s="396"/>
      <c r="G29" s="396"/>
      <c r="H29" s="346"/>
      <c r="I29" s="344"/>
      <c r="L29" s="73" t="s">
        <v>38</v>
      </c>
      <c r="M29" s="70"/>
      <c r="N29" s="70"/>
      <c r="O29" s="71" t="s">
        <v>35</v>
      </c>
      <c r="P29" s="75">
        <v>2000000</v>
      </c>
      <c r="Q29" s="72" t="s">
        <v>36</v>
      </c>
    </row>
    <row r="30" spans="1:18" s="26" customFormat="1" ht="20.100000000000001" customHeight="1" x14ac:dyDescent="0.5">
      <c r="A30" s="344"/>
      <c r="B30" s="344"/>
      <c r="C30" s="344"/>
      <c r="D30" s="396" t="s">
        <v>132</v>
      </c>
      <c r="E30" s="396"/>
      <c r="F30" s="396"/>
      <c r="G30" s="396"/>
      <c r="H30" s="346"/>
      <c r="I30" s="344"/>
      <c r="L30" s="73" t="s">
        <v>39</v>
      </c>
      <c r="M30" s="70"/>
      <c r="N30" s="70"/>
      <c r="O30" s="71" t="s">
        <v>35</v>
      </c>
      <c r="P30" s="149">
        <v>1.3006</v>
      </c>
      <c r="Q30" s="76"/>
    </row>
    <row r="31" spans="1:18" s="26" customFormat="1" ht="20.100000000000001" customHeight="1" x14ac:dyDescent="0.5">
      <c r="A31" s="344"/>
      <c r="B31" s="344"/>
      <c r="C31" s="344"/>
      <c r="D31" s="1"/>
      <c r="E31" s="207" t="s">
        <v>130</v>
      </c>
      <c r="F31" s="207"/>
      <c r="G31" s="207"/>
      <c r="H31" s="344"/>
      <c r="I31" s="344"/>
      <c r="L31" s="77" t="s">
        <v>40</v>
      </c>
      <c r="M31" s="70"/>
      <c r="N31" s="70"/>
      <c r="O31" s="71" t="s">
        <v>35</v>
      </c>
      <c r="P31" s="149">
        <v>1.2987</v>
      </c>
      <c r="Q31" s="76"/>
    </row>
    <row r="32" spans="1:18" s="26" customFormat="1" ht="20.100000000000001" customHeight="1" thickBot="1" x14ac:dyDescent="0.55000000000000004">
      <c r="A32" s="344" t="s">
        <v>133</v>
      </c>
      <c r="B32" s="344"/>
      <c r="C32" s="344"/>
      <c r="D32" s="344"/>
      <c r="E32" s="344"/>
      <c r="F32" s="344" t="s">
        <v>134</v>
      </c>
      <c r="G32" s="344"/>
      <c r="H32" s="344"/>
      <c r="I32" s="344"/>
      <c r="J32" s="208"/>
      <c r="L32" s="78" t="s">
        <v>41</v>
      </c>
      <c r="M32" s="79"/>
      <c r="N32" s="79"/>
      <c r="O32" s="80" t="s">
        <v>35</v>
      </c>
      <c r="P32" s="150">
        <f>P31+((P30-P31)*(P29-P27))/(P29-P28)</f>
        <v>1.30155</v>
      </c>
      <c r="Q32" s="81"/>
    </row>
    <row r="33" spans="1:15" s="26" customFormat="1" ht="20.100000000000001" customHeight="1" x14ac:dyDescent="0.5">
      <c r="A33" s="344" t="s">
        <v>190</v>
      </c>
      <c r="B33" s="344"/>
      <c r="C33" s="344"/>
      <c r="D33" s="344"/>
      <c r="E33" s="344"/>
      <c r="F33" s="344" t="s">
        <v>191</v>
      </c>
      <c r="G33" s="344"/>
      <c r="H33" s="344"/>
      <c r="I33" s="344"/>
      <c r="J33" s="208"/>
    </row>
    <row r="34" spans="1:15" s="26" customFormat="1" ht="20.100000000000001" customHeight="1" x14ac:dyDescent="0.5">
      <c r="A34" s="344" t="s">
        <v>192</v>
      </c>
      <c r="B34" s="344"/>
      <c r="C34" s="344"/>
      <c r="D34" s="344"/>
      <c r="E34" s="344"/>
      <c r="F34" s="344" t="s">
        <v>193</v>
      </c>
      <c r="G34" s="344"/>
      <c r="H34" s="344"/>
      <c r="I34" s="344"/>
      <c r="J34" s="208"/>
    </row>
    <row r="35" spans="1:15" s="26" customFormat="1" ht="20.100000000000001" customHeight="1" x14ac:dyDescent="0.5">
      <c r="A35" s="344" t="s">
        <v>194</v>
      </c>
      <c r="B35" s="344"/>
      <c r="C35" s="344"/>
      <c r="D35" s="344"/>
      <c r="E35" s="344"/>
      <c r="F35" s="344" t="s">
        <v>195</v>
      </c>
      <c r="G35" s="344"/>
      <c r="H35" s="344"/>
      <c r="I35" s="344"/>
      <c r="J35" s="208"/>
    </row>
    <row r="36" spans="1:15" s="26" customFormat="1" ht="20.100000000000001" customHeight="1" x14ac:dyDescent="0.5">
      <c r="A36" s="208"/>
      <c r="B36" s="208"/>
      <c r="C36" s="208"/>
      <c r="D36" s="208"/>
      <c r="E36" s="208"/>
      <c r="F36" s="208"/>
      <c r="G36" s="208"/>
      <c r="H36" s="208"/>
      <c r="I36" s="208"/>
      <c r="J36" s="208"/>
    </row>
    <row r="37" spans="1:15" s="26" customFormat="1" ht="20.100000000000001" customHeight="1" x14ac:dyDescent="0.5">
      <c r="A37" s="208"/>
      <c r="B37" s="208"/>
      <c r="C37" s="208"/>
      <c r="D37" s="396"/>
      <c r="E37" s="396"/>
      <c r="F37" s="396"/>
      <c r="G37" s="396"/>
      <c r="H37" s="396"/>
      <c r="I37" s="208"/>
      <c r="J37" s="208"/>
    </row>
    <row r="38" spans="1:15" s="26" customFormat="1" ht="20.100000000000001" customHeight="1" x14ac:dyDescent="0.5">
      <c r="A38" s="208"/>
      <c r="B38" s="208"/>
      <c r="C38" s="208"/>
      <c r="D38" s="396"/>
      <c r="E38" s="396"/>
      <c r="F38" s="396"/>
      <c r="G38" s="396"/>
      <c r="H38" s="209"/>
      <c r="I38" s="208"/>
      <c r="J38" s="208"/>
      <c r="K38" s="48"/>
      <c r="L38" s="82"/>
    </row>
    <row r="39" spans="1:15" ht="20.100000000000001" customHeight="1" x14ac:dyDescent="0.5">
      <c r="A39" s="208"/>
      <c r="B39" s="208"/>
      <c r="C39" s="208"/>
      <c r="D39" s="396"/>
      <c r="E39" s="396"/>
      <c r="F39" s="396"/>
      <c r="G39" s="396"/>
      <c r="H39" s="209"/>
      <c r="I39" s="208"/>
      <c r="J39" s="208"/>
      <c r="K39" s="83"/>
      <c r="L39" s="84"/>
      <c r="M39" s="26"/>
    </row>
    <row r="40" spans="1:15" ht="20.100000000000001" customHeight="1" x14ac:dyDescent="0.5">
      <c r="A40" s="208"/>
      <c r="B40" s="208"/>
      <c r="C40" s="208"/>
      <c r="D40" s="396"/>
      <c r="E40" s="396"/>
      <c r="F40" s="396"/>
      <c r="G40" s="396"/>
      <c r="H40" s="209"/>
      <c r="I40" s="208"/>
      <c r="J40" s="208"/>
      <c r="K40" s="83"/>
      <c r="L40" s="84"/>
      <c r="M40" s="26"/>
    </row>
    <row r="41" spans="1:15" ht="20.100000000000001" customHeight="1" x14ac:dyDescent="0.45">
      <c r="A41" s="139"/>
      <c r="B41" s="139"/>
      <c r="C41" s="23"/>
      <c r="D41" s="23"/>
      <c r="E41" s="389"/>
      <c r="F41" s="389"/>
      <c r="G41" s="389"/>
      <c r="H41" s="139"/>
      <c r="I41" s="102"/>
      <c r="K41" s="86"/>
      <c r="L41" s="84"/>
      <c r="M41" s="26"/>
      <c r="O41" s="87"/>
    </row>
    <row r="42" spans="1:15" ht="20.100000000000001" customHeight="1" x14ac:dyDescent="0.5">
      <c r="A42" s="85"/>
      <c r="B42" s="85" t="s">
        <v>42</v>
      </c>
      <c r="C42" s="88"/>
      <c r="D42" s="23"/>
      <c r="E42" s="23"/>
      <c r="F42" s="23"/>
      <c r="G42" s="23"/>
      <c r="H42" s="5"/>
      <c r="I42" s="5"/>
      <c r="M42" s="26"/>
    </row>
    <row r="43" spans="1:15" ht="20.100000000000001" customHeight="1" x14ac:dyDescent="0.45">
      <c r="A43" s="89"/>
      <c r="B43" s="89"/>
      <c r="C43" s="90"/>
      <c r="D43" s="90"/>
      <c r="E43" s="404"/>
      <c r="F43" s="404"/>
      <c r="G43" s="404"/>
      <c r="H43" s="89"/>
      <c r="I43" s="26"/>
      <c r="M43" s="26"/>
    </row>
    <row r="44" spans="1:15" s="26" customFormat="1" ht="15" customHeight="1" x14ac:dyDescent="0.4">
      <c r="A44" s="89"/>
      <c r="B44" s="89"/>
      <c r="C44" s="90"/>
      <c r="D44" s="90"/>
      <c r="E44" s="90"/>
      <c r="F44" s="90"/>
      <c r="G44" s="90"/>
      <c r="H44" s="89"/>
    </row>
    <row r="45" spans="1:15" s="26" customFormat="1" ht="21.75" customHeight="1" x14ac:dyDescent="0.45">
      <c r="A45" s="89"/>
      <c r="B45" s="89"/>
      <c r="C45" s="91"/>
      <c r="D45" s="91"/>
      <c r="E45" s="405"/>
      <c r="F45" s="405"/>
      <c r="G45" s="405"/>
      <c r="H45" s="89"/>
    </row>
    <row r="46" spans="1:15" s="26" customFormat="1" ht="17.25" customHeight="1" x14ac:dyDescent="0.45">
      <c r="A46" s="89"/>
      <c r="B46" s="89"/>
      <c r="C46" s="90"/>
      <c r="D46" s="90"/>
      <c r="E46" s="403"/>
      <c r="F46" s="403"/>
      <c r="G46" s="403"/>
      <c r="H46" s="89"/>
    </row>
    <row r="47" spans="1:15" s="26" customFormat="1" ht="17.25" customHeight="1" x14ac:dyDescent="0.45">
      <c r="A47" s="89"/>
      <c r="B47" s="89"/>
      <c r="C47" s="90"/>
      <c r="D47" s="90"/>
      <c r="E47" s="400"/>
      <c r="F47" s="400"/>
      <c r="G47" s="400"/>
      <c r="H47" s="89"/>
    </row>
    <row r="48" spans="1:15" s="26" customFormat="1" ht="18" customHeight="1" x14ac:dyDescent="0.45">
      <c r="A48" s="91"/>
      <c r="B48" s="89"/>
      <c r="C48" s="90"/>
      <c r="D48" s="90"/>
      <c r="E48" s="400"/>
      <c r="F48" s="400"/>
      <c r="G48" s="400"/>
      <c r="H48" s="89"/>
      <c r="K48" s="48"/>
      <c r="L48" s="82"/>
    </row>
    <row r="49" spans="1:12" s="26" customFormat="1" ht="21" customHeight="1" x14ac:dyDescent="0.45">
      <c r="A49" s="92"/>
      <c r="B49" s="91"/>
      <c r="C49" s="91"/>
      <c r="D49" s="89"/>
      <c r="E49" s="93"/>
      <c r="F49" s="93"/>
      <c r="G49" s="93"/>
      <c r="H49" s="91"/>
      <c r="K49" s="48"/>
      <c r="L49" s="82"/>
    </row>
    <row r="50" spans="1:12" s="26" customFormat="1" ht="21" customHeight="1" x14ac:dyDescent="0.45">
      <c r="A50" s="91"/>
      <c r="B50" s="91"/>
      <c r="C50" s="93"/>
      <c r="D50" s="93"/>
      <c r="E50" s="93"/>
      <c r="F50" s="91"/>
      <c r="G50" s="91"/>
      <c r="H50" s="91"/>
    </row>
    <row r="51" spans="1:12" s="26" customFormat="1" x14ac:dyDescent="0.45">
      <c r="C51" s="94"/>
      <c r="D51" s="94"/>
      <c r="E51" s="401"/>
      <c r="F51" s="401"/>
      <c r="G51" s="401"/>
    </row>
    <row r="52" spans="1:12" s="26" customFormat="1" x14ac:dyDescent="0.45">
      <c r="C52" s="94"/>
      <c r="D52" s="94"/>
      <c r="E52" s="401"/>
      <c r="F52" s="401"/>
      <c r="G52" s="401"/>
    </row>
    <row r="53" spans="1:12" s="26" customFormat="1" x14ac:dyDescent="0.45">
      <c r="E53" s="402"/>
      <c r="F53" s="402"/>
      <c r="G53" s="402"/>
    </row>
    <row r="54" spans="1:12" s="26" customFormat="1" ht="18.75" x14ac:dyDescent="0.4"/>
    <row r="55" spans="1:12" s="26" customFormat="1" ht="18.75" x14ac:dyDescent="0.4"/>
  </sheetData>
  <mergeCells count="22">
    <mergeCell ref="D39:G39"/>
    <mergeCell ref="A1:I1"/>
    <mergeCell ref="A2:I2"/>
    <mergeCell ref="B10:E10"/>
    <mergeCell ref="B14:E14"/>
    <mergeCell ref="A25:I25"/>
    <mergeCell ref="D27:H27"/>
    <mergeCell ref="D28:G28"/>
    <mergeCell ref="D29:G29"/>
    <mergeCell ref="D30:G30"/>
    <mergeCell ref="D37:H37"/>
    <mergeCell ref="D38:G38"/>
    <mergeCell ref="E48:G48"/>
    <mergeCell ref="E51:G51"/>
    <mergeCell ref="E52:G52"/>
    <mergeCell ref="E53:G53"/>
    <mergeCell ref="D40:G40"/>
    <mergeCell ref="E41:G41"/>
    <mergeCell ref="E43:G43"/>
    <mergeCell ref="E45:G45"/>
    <mergeCell ref="E46:G46"/>
    <mergeCell ref="E47:G47"/>
  </mergeCells>
  <pageMargins left="0.55118110236220474" right="0.55118110236220474" top="0.39370078740157483" bottom="0.39370078740157483" header="0" footer="0"/>
  <pageSetup paperSize="9" scale="99" orientation="portrait" horizontalDpi="4294967293" r:id="rId1"/>
  <headerFooter alignWithMargins="0"/>
  <rowBreaks count="1" manualBreakCount="1">
    <brk id="40" max="16383" man="1"/>
  </rowBreaks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333A9-F84C-4ED5-9FF3-E7674069AE48}">
  <sheetPr>
    <tabColor theme="4" tint="0.59999389629810485"/>
  </sheetPr>
  <dimension ref="A1:N510"/>
  <sheetViews>
    <sheetView view="pageBreakPreview" zoomScale="130" zoomScaleNormal="120" zoomScaleSheetLayoutView="130" zoomScalePageLayoutView="55" workbookViewId="0">
      <selection activeCell="C23" sqref="C23"/>
    </sheetView>
  </sheetViews>
  <sheetFormatPr defaultRowHeight="21.75" x14ac:dyDescent="0.5"/>
  <cols>
    <col min="1" max="1" width="6.85546875" customWidth="1"/>
    <col min="2" max="2" width="51.85546875" customWidth="1"/>
    <col min="3" max="3" width="10" customWidth="1"/>
    <col min="4" max="4" width="7.7109375" customWidth="1"/>
    <col min="5" max="5" width="13.28515625" customWidth="1"/>
    <col min="6" max="6" width="13.5703125" customWidth="1"/>
    <col min="7" max="7" width="11.7109375" customWidth="1"/>
    <col min="8" max="8" width="14.28515625" customWidth="1"/>
    <col min="9" max="9" width="13.85546875" customWidth="1"/>
    <col min="10" max="10" width="17.7109375" customWidth="1"/>
    <col min="12" max="12" width="15.140625" bestFit="1" customWidth="1"/>
  </cols>
  <sheetData>
    <row r="1" spans="1:14" x14ac:dyDescent="0.5">
      <c r="A1" s="4" t="str">
        <f>'ปร4 อนุ'!A1</f>
        <v>รายการค่างานราคากลางงานก่อสร้าง    โครงการก่อสร้างพระบรมราชานุสาวรีย์ รัชกาลที่ 5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2</v>
      </c>
    </row>
    <row r="2" spans="1:14" x14ac:dyDescent="0.5">
      <c r="A2" s="4" t="s">
        <v>64</v>
      </c>
      <c r="B2" s="4"/>
      <c r="C2" s="1"/>
      <c r="D2" s="1"/>
      <c r="E2" s="1"/>
      <c r="F2" s="1" t="str">
        <f>'ปร4 (รวม)'!F2</f>
        <v>คำนวณราคากลาง เมื่อวันที่  24 เดือน มกราคม  พ.ศ. 2565</v>
      </c>
      <c r="G2" s="1"/>
      <c r="H2" s="1"/>
      <c r="I2" s="2"/>
      <c r="J2" s="1" t="s">
        <v>5</v>
      </c>
      <c r="L2" s="156" t="s">
        <v>74</v>
      </c>
    </row>
    <row r="3" spans="1:14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IF(ROW()-26&lt;0,1,1+ROUND((ROW()/26),0))&amp;" / "&amp;$M$1</f>
        <v>1 / 2</v>
      </c>
    </row>
    <row r="4" spans="1:14" x14ac:dyDescent="0.5">
      <c r="A4" s="412" t="s">
        <v>6</v>
      </c>
      <c r="B4" s="412" t="s">
        <v>0</v>
      </c>
      <c r="C4" s="412" t="s">
        <v>1</v>
      </c>
      <c r="D4" s="412" t="s">
        <v>2</v>
      </c>
      <c r="E4" s="412" t="s">
        <v>213</v>
      </c>
      <c r="F4" s="412"/>
      <c r="G4" s="412" t="s">
        <v>214</v>
      </c>
      <c r="H4" s="412"/>
      <c r="I4" s="413" t="s">
        <v>9</v>
      </c>
      <c r="J4" s="412" t="s">
        <v>4</v>
      </c>
    </row>
    <row r="5" spans="1:14" x14ac:dyDescent="0.5">
      <c r="A5" s="412"/>
      <c r="B5" s="412"/>
      <c r="C5" s="412"/>
      <c r="D5" s="412"/>
      <c r="E5" s="3" t="s">
        <v>10</v>
      </c>
      <c r="F5" s="3" t="s">
        <v>3</v>
      </c>
      <c r="G5" s="3" t="s">
        <v>10</v>
      </c>
      <c r="H5" s="3" t="s">
        <v>3</v>
      </c>
      <c r="I5" s="412"/>
      <c r="J5" s="412"/>
    </row>
    <row r="6" spans="1:14" x14ac:dyDescent="0.5">
      <c r="A6" s="95"/>
      <c r="B6" s="343" t="s">
        <v>27</v>
      </c>
      <c r="C6" s="21"/>
      <c r="D6" s="17"/>
      <c r="E6" s="19">
        <v>0</v>
      </c>
      <c r="F6" s="19">
        <f>C6*E6</f>
        <v>0</v>
      </c>
      <c r="G6" s="19">
        <v>0</v>
      </c>
      <c r="H6" s="19">
        <f>C6*G6</f>
        <v>0</v>
      </c>
      <c r="I6" s="20">
        <f>F6+H6</f>
        <v>0</v>
      </c>
      <c r="J6" s="6"/>
    </row>
    <row r="7" spans="1:14" x14ac:dyDescent="0.5">
      <c r="A7" s="148" t="s">
        <v>55</v>
      </c>
      <c r="B7" s="96" t="s">
        <v>212</v>
      </c>
      <c r="C7" s="21">
        <v>1</v>
      </c>
      <c r="D7" s="9" t="s">
        <v>202</v>
      </c>
      <c r="E7" s="8">
        <v>500000</v>
      </c>
      <c r="F7" s="8">
        <f t="shared" ref="F7" si="0">E7*C7</f>
        <v>500000</v>
      </c>
      <c r="G7" s="8">
        <v>0</v>
      </c>
      <c r="H7" s="8">
        <f t="shared" ref="H7" si="1">G7*C7</f>
        <v>0</v>
      </c>
      <c r="I7" s="8">
        <f t="shared" ref="I7" si="2">H7+F7</f>
        <v>500000</v>
      </c>
      <c r="J7" s="16"/>
      <c r="L7">
        <f>I7/$I$24*100</f>
        <v>100</v>
      </c>
      <c r="M7">
        <v>1</v>
      </c>
      <c r="N7">
        <v>3</v>
      </c>
    </row>
    <row r="8" spans="1:14" x14ac:dyDescent="0.5">
      <c r="A8" s="148"/>
      <c r="B8" s="96"/>
      <c r="C8" s="21"/>
      <c r="D8" s="9"/>
      <c r="E8" s="8"/>
      <c r="F8" s="8"/>
      <c r="G8" s="8"/>
      <c r="H8" s="8"/>
      <c r="I8" s="8"/>
      <c r="J8" s="16"/>
      <c r="L8">
        <f t="shared" ref="L8:L14" si="3">I8/$I$24*100</f>
        <v>0</v>
      </c>
      <c r="M8">
        <v>2</v>
      </c>
      <c r="N8">
        <v>3</v>
      </c>
    </row>
    <row r="9" spans="1:14" x14ac:dyDescent="0.5">
      <c r="A9" s="148"/>
      <c r="B9" s="96"/>
      <c r="C9" s="21"/>
      <c r="D9" s="9"/>
      <c r="E9" s="8"/>
      <c r="F9" s="8"/>
      <c r="G9" s="8"/>
      <c r="H9" s="8"/>
      <c r="I9" s="8"/>
      <c r="J9" s="16"/>
      <c r="L9">
        <f t="shared" si="3"/>
        <v>0</v>
      </c>
      <c r="M9">
        <v>3</v>
      </c>
      <c r="N9">
        <v>5</v>
      </c>
    </row>
    <row r="10" spans="1:14" x14ac:dyDescent="0.5">
      <c r="A10" s="148"/>
      <c r="B10" s="96"/>
      <c r="C10" s="21"/>
      <c r="D10" s="9"/>
      <c r="E10" s="8"/>
      <c r="F10" s="8"/>
      <c r="G10" s="8"/>
      <c r="H10" s="8"/>
      <c r="I10" s="8"/>
      <c r="J10" s="16"/>
      <c r="L10">
        <f t="shared" si="3"/>
        <v>0</v>
      </c>
      <c r="M10">
        <v>4</v>
      </c>
      <c r="N10">
        <v>5</v>
      </c>
    </row>
    <row r="11" spans="1:14" x14ac:dyDescent="0.5">
      <c r="A11" s="148"/>
      <c r="B11" s="96"/>
      <c r="C11" s="21"/>
      <c r="D11" s="9"/>
      <c r="E11" s="8"/>
      <c r="F11" s="8"/>
      <c r="G11" s="8"/>
      <c r="H11" s="8"/>
      <c r="I11" s="8"/>
      <c r="J11" s="16"/>
      <c r="L11">
        <f t="shared" si="3"/>
        <v>0</v>
      </c>
      <c r="M11">
        <v>5</v>
      </c>
      <c r="N11">
        <v>2</v>
      </c>
    </row>
    <row r="12" spans="1:14" x14ac:dyDescent="0.5">
      <c r="A12" s="148"/>
      <c r="B12" s="96"/>
      <c r="C12" s="21"/>
      <c r="D12" s="9"/>
      <c r="E12" s="8"/>
      <c r="F12" s="8"/>
      <c r="G12" s="8"/>
      <c r="H12" s="8"/>
      <c r="I12" s="8"/>
      <c r="J12" s="16"/>
      <c r="L12">
        <f t="shared" si="3"/>
        <v>0</v>
      </c>
      <c r="M12">
        <v>6</v>
      </c>
      <c r="N12">
        <v>2</v>
      </c>
    </row>
    <row r="13" spans="1:14" x14ac:dyDescent="0.5">
      <c r="A13" s="148"/>
      <c r="B13" s="96"/>
      <c r="C13" s="21"/>
      <c r="D13" s="9"/>
      <c r="E13" s="8"/>
      <c r="F13" s="8"/>
      <c r="G13" s="8"/>
      <c r="H13" s="8"/>
      <c r="I13" s="8"/>
      <c r="J13" s="16"/>
      <c r="L13">
        <f t="shared" si="3"/>
        <v>0</v>
      </c>
      <c r="M13">
        <v>7</v>
      </c>
      <c r="N13">
        <v>3</v>
      </c>
    </row>
    <row r="14" spans="1:14" x14ac:dyDescent="0.5">
      <c r="A14" s="148"/>
      <c r="B14" s="96"/>
      <c r="C14" s="21"/>
      <c r="D14" s="9"/>
      <c r="E14" s="8"/>
      <c r="F14" s="8"/>
      <c r="G14" s="8"/>
      <c r="H14" s="8"/>
      <c r="I14" s="8"/>
      <c r="J14" s="16"/>
      <c r="L14">
        <f t="shared" si="3"/>
        <v>0</v>
      </c>
      <c r="M14">
        <v>8</v>
      </c>
      <c r="N14">
        <v>3</v>
      </c>
    </row>
    <row r="15" spans="1:14" x14ac:dyDescent="0.5">
      <c r="A15" s="148"/>
      <c r="B15" s="220"/>
      <c r="C15" s="220"/>
      <c r="D15" s="220"/>
      <c r="E15" s="220"/>
      <c r="F15" s="220"/>
      <c r="G15" s="220"/>
      <c r="H15" s="220"/>
      <c r="I15" s="220"/>
      <c r="J15" s="16"/>
      <c r="M15">
        <v>9</v>
      </c>
      <c r="N15">
        <v>3</v>
      </c>
    </row>
    <row r="16" spans="1:14" x14ac:dyDescent="0.5">
      <c r="A16" s="9"/>
      <c r="B16" s="97"/>
      <c r="C16" s="21"/>
      <c r="D16" s="9"/>
      <c r="E16" s="8"/>
      <c r="F16" s="8"/>
      <c r="G16" s="8"/>
      <c r="H16" s="8"/>
      <c r="I16" s="8"/>
      <c r="J16" s="16"/>
      <c r="M16">
        <v>10</v>
      </c>
      <c r="N16">
        <v>3</v>
      </c>
    </row>
    <row r="17" spans="1:14" x14ac:dyDescent="0.5">
      <c r="A17" s="9"/>
      <c r="B17" s="97"/>
      <c r="C17" s="21"/>
      <c r="D17" s="9"/>
      <c r="E17" s="8"/>
      <c r="F17" s="8"/>
      <c r="G17" s="8"/>
      <c r="H17" s="8"/>
      <c r="I17" s="8"/>
      <c r="J17" s="7"/>
      <c r="M17">
        <v>11</v>
      </c>
      <c r="N17">
        <v>5</v>
      </c>
    </row>
    <row r="18" spans="1:14" x14ac:dyDescent="0.5">
      <c r="A18" s="9"/>
      <c r="B18" s="97"/>
      <c r="C18" s="21"/>
      <c r="D18" s="9"/>
      <c r="E18" s="8"/>
      <c r="F18" s="8"/>
      <c r="G18" s="8"/>
      <c r="H18" s="8"/>
      <c r="I18" s="8"/>
      <c r="J18" s="7"/>
      <c r="M18">
        <v>12</v>
      </c>
      <c r="N18">
        <v>5</v>
      </c>
    </row>
    <row r="19" spans="1:14" x14ac:dyDescent="0.5">
      <c r="A19" s="148"/>
      <c r="B19" s="96"/>
      <c r="C19" s="21"/>
      <c r="D19" s="9"/>
      <c r="E19" s="8"/>
      <c r="F19" s="8"/>
      <c r="G19" s="8"/>
      <c r="H19" s="8"/>
      <c r="I19" s="8"/>
      <c r="J19" s="7"/>
      <c r="M19">
        <v>13</v>
      </c>
      <c r="N19">
        <v>3</v>
      </c>
    </row>
    <row r="20" spans="1:14" x14ac:dyDescent="0.5">
      <c r="A20" s="9"/>
      <c r="B20" s="97"/>
      <c r="C20" s="21"/>
      <c r="D20" s="9"/>
      <c r="E20" s="8"/>
      <c r="F20" s="8"/>
      <c r="G20" s="8"/>
      <c r="H20" s="8"/>
      <c r="I20" s="8"/>
      <c r="J20" s="7"/>
      <c r="M20">
        <v>14</v>
      </c>
      <c r="N20">
        <v>3</v>
      </c>
    </row>
    <row r="21" spans="1:14" x14ac:dyDescent="0.5">
      <c r="A21" s="9"/>
      <c r="B21" s="97"/>
      <c r="C21" s="21"/>
      <c r="D21" s="9"/>
      <c r="E21" s="8"/>
      <c r="F21" s="8"/>
      <c r="G21" s="8"/>
      <c r="H21" s="8"/>
      <c r="I21" s="8"/>
      <c r="J21" s="7"/>
      <c r="M21">
        <v>15</v>
      </c>
      <c r="N21">
        <v>4</v>
      </c>
    </row>
    <row r="22" spans="1:14" x14ac:dyDescent="0.5">
      <c r="A22" s="9"/>
      <c r="B22" s="97"/>
      <c r="C22" s="21"/>
      <c r="D22" s="9"/>
      <c r="E22" s="8"/>
      <c r="F22" s="8"/>
      <c r="G22" s="8"/>
      <c r="H22" s="8"/>
      <c r="I22" s="8"/>
      <c r="J22" s="10"/>
      <c r="M22">
        <v>16</v>
      </c>
      <c r="N22">
        <v>4</v>
      </c>
    </row>
    <row r="23" spans="1:14" x14ac:dyDescent="0.5">
      <c r="A23" s="18"/>
      <c r="B23" s="99"/>
      <c r="C23" s="22"/>
      <c r="D23" s="18"/>
      <c r="E23" s="11"/>
      <c r="F23" s="11"/>
      <c r="G23" s="11"/>
      <c r="H23" s="11"/>
      <c r="I23" s="11"/>
      <c r="J23" s="10"/>
      <c r="M23">
        <v>17</v>
      </c>
      <c r="N23">
        <v>3</v>
      </c>
    </row>
    <row r="24" spans="1:14" x14ac:dyDescent="0.5">
      <c r="A24" s="12"/>
      <c r="B24" s="3" t="s">
        <v>129</v>
      </c>
      <c r="C24" s="12"/>
      <c r="D24" s="12"/>
      <c r="E24" s="13"/>
      <c r="F24" s="14">
        <f>SUM(F6:F22)</f>
        <v>500000</v>
      </c>
      <c r="G24" s="13"/>
      <c r="H24" s="14">
        <f>SUM(H6:H23)</f>
        <v>0</v>
      </c>
      <c r="I24" s="14">
        <f>F24+H24</f>
        <v>500000</v>
      </c>
      <c r="J24" s="15"/>
      <c r="L24" s="224">
        <f>SUM(I7:I23)</f>
        <v>500000</v>
      </c>
      <c r="M24">
        <v>18</v>
      </c>
      <c r="N24">
        <v>3</v>
      </c>
    </row>
    <row r="25" spans="1:14" x14ac:dyDescent="0.5">
      <c r="M25">
        <v>19</v>
      </c>
      <c r="N25">
        <v>4</v>
      </c>
    </row>
    <row r="26" spans="1:14" x14ac:dyDescent="0.5">
      <c r="M26">
        <v>20</v>
      </c>
      <c r="N26">
        <v>4</v>
      </c>
    </row>
    <row r="27" spans="1:14" x14ac:dyDescent="0.5">
      <c r="A27" s="4" t="str">
        <f>A1</f>
        <v>รายการค่างานราคากลางงานก่อสร้าง    โครงการก่อสร้างพระบรมราชานุสาวรีย์ รัชกาลที่ 5</v>
      </c>
      <c r="B27" s="4"/>
      <c r="C27" s="1"/>
      <c r="D27" s="1"/>
      <c r="E27" s="1"/>
      <c r="F27" s="1"/>
      <c r="G27" s="1"/>
      <c r="H27" s="1"/>
      <c r="I27" s="2"/>
      <c r="J27" s="1"/>
      <c r="M27">
        <v>21</v>
      </c>
      <c r="N27">
        <v>3</v>
      </c>
    </row>
    <row r="28" spans="1:14" x14ac:dyDescent="0.5">
      <c r="A28" s="4" t="str">
        <f>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8" s="4"/>
      <c r="C28" s="1"/>
      <c r="D28" s="1"/>
      <c r="E28" s="1"/>
      <c r="F28" s="1" t="str">
        <f>F2</f>
        <v>คำนวณราคากลาง เมื่อวันที่  24 เดือน มกราคม  พ.ศ. 2565</v>
      </c>
      <c r="G28" s="1"/>
      <c r="H28" s="1"/>
      <c r="I28" s="2"/>
      <c r="J28" s="1" t="s">
        <v>5</v>
      </c>
      <c r="M28">
        <v>22</v>
      </c>
      <c r="N28">
        <v>3</v>
      </c>
    </row>
    <row r="29" spans="1:14" x14ac:dyDescent="0.5">
      <c r="A2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9" s="4"/>
      <c r="C29" s="1"/>
      <c r="D29" s="1"/>
      <c r="E29" s="1"/>
      <c r="F29" s="1"/>
      <c r="G29" s="1"/>
      <c r="H29" s="1"/>
      <c r="I29" s="157" t="s">
        <v>69</v>
      </c>
      <c r="J29" s="158" t="str">
        <f>IF(ROW()-26&lt;0,1,1+ROUND((ROW()/26),0))&amp;" / "&amp;$M$1</f>
        <v>2 / 2</v>
      </c>
      <c r="M29">
        <v>23</v>
      </c>
      <c r="N29">
        <v>4</v>
      </c>
    </row>
    <row r="30" spans="1:14" x14ac:dyDescent="0.5">
      <c r="A30" s="412" t="s">
        <v>6</v>
      </c>
      <c r="B30" s="412" t="s">
        <v>0</v>
      </c>
      <c r="C30" s="412" t="s">
        <v>1</v>
      </c>
      <c r="D30" s="412" t="s">
        <v>2</v>
      </c>
      <c r="E30" s="412" t="s">
        <v>7</v>
      </c>
      <c r="F30" s="412"/>
      <c r="G30" s="412" t="s">
        <v>8</v>
      </c>
      <c r="H30" s="412"/>
      <c r="I30" s="413" t="s">
        <v>9</v>
      </c>
      <c r="J30" s="412" t="s">
        <v>4</v>
      </c>
      <c r="M30">
        <v>24</v>
      </c>
      <c r="N30">
        <v>5</v>
      </c>
    </row>
    <row r="31" spans="1:14" x14ac:dyDescent="0.5">
      <c r="A31" s="412"/>
      <c r="B31" s="412"/>
      <c r="C31" s="412"/>
      <c r="D31" s="412"/>
      <c r="E31" s="3" t="s">
        <v>10</v>
      </c>
      <c r="F31" s="3" t="s">
        <v>3</v>
      </c>
      <c r="G31" s="3" t="s">
        <v>10</v>
      </c>
      <c r="H31" s="3" t="s">
        <v>3</v>
      </c>
      <c r="I31" s="412"/>
      <c r="J31" s="412"/>
      <c r="M31">
        <v>25</v>
      </c>
      <c r="N31">
        <v>15</v>
      </c>
    </row>
    <row r="32" spans="1:14" x14ac:dyDescent="0.5">
      <c r="A32" s="95" t="s">
        <v>55</v>
      </c>
      <c r="B32" s="6" t="s">
        <v>160</v>
      </c>
      <c r="C32" s="153"/>
      <c r="D32" s="343"/>
      <c r="E32" s="154"/>
      <c r="F32" s="154"/>
      <c r="G32" s="154"/>
      <c r="H32" s="154"/>
      <c r="I32" s="155"/>
      <c r="J32" s="6"/>
      <c r="N32">
        <f>SUM(N7:N31)</f>
        <v>100</v>
      </c>
    </row>
    <row r="33" spans="1:10" x14ac:dyDescent="0.5">
      <c r="A33" s="98">
        <v>1</v>
      </c>
      <c r="B33" s="96" t="s">
        <v>63</v>
      </c>
      <c r="C33" s="21"/>
      <c r="D33" s="9"/>
      <c r="E33" s="8"/>
      <c r="F33" s="8"/>
      <c r="G33" s="8"/>
      <c r="H33" s="8"/>
      <c r="I33" s="8"/>
      <c r="J33" s="16"/>
    </row>
    <row r="34" spans="1:10" x14ac:dyDescent="0.5">
      <c r="A34" s="98"/>
      <c r="B34" s="152" t="s">
        <v>91</v>
      </c>
      <c r="C34" s="21">
        <v>22.5</v>
      </c>
      <c r="D34" s="9" t="s">
        <v>12</v>
      </c>
      <c r="E34" s="8">
        <v>0</v>
      </c>
      <c r="F34" s="8">
        <f t="shared" ref="F34:F50" si="4">E34*C34</f>
        <v>0</v>
      </c>
      <c r="G34" s="8">
        <v>150</v>
      </c>
      <c r="H34" s="8">
        <f t="shared" ref="H34:H50" si="5">G34*C34</f>
        <v>3375</v>
      </c>
      <c r="I34" s="8">
        <f t="shared" ref="I34:I50" si="6">H34+F34</f>
        <v>3375</v>
      </c>
      <c r="J34" s="16"/>
    </row>
    <row r="35" spans="1:10" x14ac:dyDescent="0.5">
      <c r="A35" s="9"/>
      <c r="B35" s="152" t="s">
        <v>98</v>
      </c>
      <c r="C35" s="21">
        <v>47</v>
      </c>
      <c r="D35" s="9" t="s">
        <v>12</v>
      </c>
      <c r="E35" s="8">
        <v>0</v>
      </c>
      <c r="F35" s="8">
        <f t="shared" si="4"/>
        <v>0</v>
      </c>
      <c r="G35" s="8">
        <v>99</v>
      </c>
      <c r="H35" s="8">
        <f t="shared" si="5"/>
        <v>4653</v>
      </c>
      <c r="I35" s="8">
        <f t="shared" si="6"/>
        <v>4653</v>
      </c>
      <c r="J35" s="16"/>
    </row>
    <row r="36" spans="1:10" x14ac:dyDescent="0.5">
      <c r="A36" s="9"/>
      <c r="B36" s="152" t="s">
        <v>99</v>
      </c>
      <c r="C36" s="21">
        <v>34</v>
      </c>
      <c r="D36" s="9" t="s">
        <v>12</v>
      </c>
      <c r="E36" s="8">
        <v>220</v>
      </c>
      <c r="F36" s="8">
        <f t="shared" si="4"/>
        <v>7480</v>
      </c>
      <c r="G36" s="8">
        <v>90</v>
      </c>
      <c r="H36" s="8">
        <f t="shared" si="5"/>
        <v>3060</v>
      </c>
      <c r="I36" s="8">
        <f t="shared" si="6"/>
        <v>10540</v>
      </c>
      <c r="J36" s="7"/>
    </row>
    <row r="37" spans="1:10" x14ac:dyDescent="0.5">
      <c r="A37" s="9"/>
      <c r="B37" s="152" t="s">
        <v>78</v>
      </c>
      <c r="C37" s="21">
        <v>1.6</v>
      </c>
      <c r="D37" s="9" t="s">
        <v>12</v>
      </c>
      <c r="E37" s="8">
        <v>220</v>
      </c>
      <c r="F37" s="8">
        <f t="shared" si="4"/>
        <v>352</v>
      </c>
      <c r="G37" s="8">
        <v>90</v>
      </c>
      <c r="H37" s="8">
        <f t="shared" si="5"/>
        <v>144</v>
      </c>
      <c r="I37" s="8">
        <f t="shared" si="6"/>
        <v>496</v>
      </c>
      <c r="J37" s="7"/>
    </row>
    <row r="38" spans="1:10" x14ac:dyDescent="0.5">
      <c r="A38" s="9"/>
      <c r="B38" s="152" t="s">
        <v>79</v>
      </c>
      <c r="C38" s="21">
        <v>3.15</v>
      </c>
      <c r="D38" s="9" t="s">
        <v>12</v>
      </c>
      <c r="E38" s="8">
        <v>1495.33</v>
      </c>
      <c r="F38" s="8">
        <f t="shared" si="4"/>
        <v>4710.2894999999999</v>
      </c>
      <c r="G38" s="8">
        <v>398</v>
      </c>
      <c r="H38" s="8">
        <f t="shared" si="5"/>
        <v>1253.7</v>
      </c>
      <c r="I38" s="8">
        <f t="shared" si="6"/>
        <v>5963.9894999999997</v>
      </c>
      <c r="J38" s="16"/>
    </row>
    <row r="39" spans="1:10" x14ac:dyDescent="0.5">
      <c r="A39" s="9"/>
      <c r="B39" s="152" t="s">
        <v>128</v>
      </c>
      <c r="C39" s="21">
        <v>12.9</v>
      </c>
      <c r="D39" s="9" t="s">
        <v>12</v>
      </c>
      <c r="E39" s="8">
        <v>1523.36</v>
      </c>
      <c r="F39" s="8">
        <f t="shared" si="4"/>
        <v>19651.344000000001</v>
      </c>
      <c r="G39" s="8">
        <v>391</v>
      </c>
      <c r="H39" s="8">
        <f t="shared" si="5"/>
        <v>5043.9000000000005</v>
      </c>
      <c r="I39" s="8">
        <f t="shared" si="6"/>
        <v>24695.244000000002</v>
      </c>
      <c r="J39" s="16"/>
    </row>
    <row r="40" spans="1:10" x14ac:dyDescent="0.5">
      <c r="A40" s="9"/>
      <c r="B40" s="152" t="s">
        <v>80</v>
      </c>
      <c r="C40" s="21"/>
      <c r="D40" s="9"/>
      <c r="E40" s="8">
        <v>0</v>
      </c>
      <c r="F40" s="8">
        <f t="shared" si="4"/>
        <v>0</v>
      </c>
      <c r="G40" s="8">
        <v>0</v>
      </c>
      <c r="H40" s="8">
        <f t="shared" si="5"/>
        <v>0</v>
      </c>
      <c r="I40" s="8">
        <f t="shared" si="6"/>
        <v>0</v>
      </c>
      <c r="J40" s="16"/>
    </row>
    <row r="41" spans="1:10" x14ac:dyDescent="0.5">
      <c r="A41" s="9"/>
      <c r="B41" s="164" t="s">
        <v>94</v>
      </c>
      <c r="C41" s="21">
        <v>68</v>
      </c>
      <c r="D41" s="9" t="s">
        <v>81</v>
      </c>
      <c r="E41" s="162">
        <v>26.24</v>
      </c>
      <c r="F41" s="8">
        <f t="shared" si="4"/>
        <v>1784.32</v>
      </c>
      <c r="G41" s="8">
        <v>4.0999999999999996</v>
      </c>
      <c r="H41" s="8">
        <f t="shared" si="5"/>
        <v>278.79999999999995</v>
      </c>
      <c r="I41" s="8">
        <f t="shared" si="6"/>
        <v>2063.12</v>
      </c>
      <c r="J41" s="16"/>
    </row>
    <row r="42" spans="1:10" x14ac:dyDescent="0.5">
      <c r="A42" s="9"/>
      <c r="B42" s="164" t="s">
        <v>95</v>
      </c>
      <c r="C42" s="21">
        <v>348</v>
      </c>
      <c r="D42" s="9" t="s">
        <v>81</v>
      </c>
      <c r="E42" s="162">
        <v>24.57</v>
      </c>
      <c r="F42" s="8">
        <f t="shared" si="4"/>
        <v>8550.36</v>
      </c>
      <c r="G42" s="8">
        <v>3.3</v>
      </c>
      <c r="H42" s="8">
        <f t="shared" si="5"/>
        <v>1148.3999999999999</v>
      </c>
      <c r="I42" s="8">
        <f t="shared" si="6"/>
        <v>9698.76</v>
      </c>
      <c r="J42" s="16"/>
    </row>
    <row r="43" spans="1:10" x14ac:dyDescent="0.5">
      <c r="A43" s="9"/>
      <c r="B43" s="164" t="s">
        <v>96</v>
      </c>
      <c r="C43" s="21">
        <v>0</v>
      </c>
      <c r="D43" s="9" t="s">
        <v>81</v>
      </c>
      <c r="E43" s="162">
        <v>24.12</v>
      </c>
      <c r="F43" s="8">
        <f t="shared" si="4"/>
        <v>0</v>
      </c>
      <c r="G43" s="8">
        <v>3.3</v>
      </c>
      <c r="H43" s="8">
        <f t="shared" si="5"/>
        <v>0</v>
      </c>
      <c r="I43" s="8">
        <f t="shared" si="6"/>
        <v>0</v>
      </c>
      <c r="J43" s="16"/>
    </row>
    <row r="44" spans="1:10" x14ac:dyDescent="0.5">
      <c r="A44" s="9"/>
      <c r="B44" s="164" t="s">
        <v>97</v>
      </c>
      <c r="C44" s="21">
        <v>497</v>
      </c>
      <c r="D44" s="9" t="s">
        <v>81</v>
      </c>
      <c r="E44" s="162">
        <v>24.41</v>
      </c>
      <c r="F44" s="8">
        <f t="shared" si="4"/>
        <v>12131.77</v>
      </c>
      <c r="G44" s="8">
        <v>3.3</v>
      </c>
      <c r="H44" s="8">
        <f t="shared" si="5"/>
        <v>1640.1</v>
      </c>
      <c r="I44" s="8">
        <f t="shared" si="6"/>
        <v>13771.87</v>
      </c>
      <c r="J44" s="16"/>
    </row>
    <row r="45" spans="1:10" x14ac:dyDescent="0.5">
      <c r="A45" s="9"/>
      <c r="B45" s="188" t="s">
        <v>123</v>
      </c>
      <c r="C45" s="21">
        <v>27</v>
      </c>
      <c r="D45" s="9" t="s">
        <v>81</v>
      </c>
      <c r="E45" s="162">
        <v>31.05</v>
      </c>
      <c r="F45" s="8">
        <f t="shared" si="4"/>
        <v>838.35</v>
      </c>
      <c r="G45" s="8">
        <v>0</v>
      </c>
      <c r="H45" s="8">
        <f t="shared" si="5"/>
        <v>0</v>
      </c>
      <c r="I45" s="8">
        <f t="shared" si="6"/>
        <v>838.35</v>
      </c>
      <c r="J45" s="7"/>
    </row>
    <row r="46" spans="1:10" x14ac:dyDescent="0.5">
      <c r="A46" s="9"/>
      <c r="B46" s="188" t="s">
        <v>124</v>
      </c>
      <c r="C46" s="21">
        <f>+C48*0.6</f>
        <v>37.799999999999997</v>
      </c>
      <c r="D46" s="9" t="s">
        <v>11</v>
      </c>
      <c r="E46" s="162">
        <v>250</v>
      </c>
      <c r="F46" s="8">
        <f t="shared" si="4"/>
        <v>9450</v>
      </c>
      <c r="G46" s="8">
        <v>0</v>
      </c>
      <c r="H46" s="8">
        <f t="shared" si="5"/>
        <v>0</v>
      </c>
      <c r="I46" s="8">
        <f t="shared" si="6"/>
        <v>9450</v>
      </c>
      <c r="J46" s="7"/>
    </row>
    <row r="47" spans="1:10" x14ac:dyDescent="0.5">
      <c r="A47" s="9"/>
      <c r="B47" s="164" t="s">
        <v>125</v>
      </c>
      <c r="C47" s="165">
        <f>+C46*0.3</f>
        <v>11.339999999999998</v>
      </c>
      <c r="D47" s="166" t="s">
        <v>44</v>
      </c>
      <c r="E47" s="167">
        <v>250</v>
      </c>
      <c r="F47" s="168">
        <f t="shared" ref="F47" si="7">ROUND(C47*E47,0)</f>
        <v>2835</v>
      </c>
      <c r="G47" s="8">
        <v>0</v>
      </c>
      <c r="H47" s="8">
        <f t="shared" si="5"/>
        <v>0</v>
      </c>
      <c r="I47" s="8">
        <f t="shared" si="6"/>
        <v>2835</v>
      </c>
      <c r="J47" s="7"/>
    </row>
    <row r="48" spans="1:10" x14ac:dyDescent="0.5">
      <c r="A48" s="9"/>
      <c r="B48" s="188" t="s">
        <v>126</v>
      </c>
      <c r="C48" s="21">
        <v>63</v>
      </c>
      <c r="D48" s="9" t="s">
        <v>11</v>
      </c>
      <c r="E48" s="162">
        <v>0</v>
      </c>
      <c r="F48" s="8">
        <f t="shared" si="4"/>
        <v>0</v>
      </c>
      <c r="G48" s="8">
        <v>133</v>
      </c>
      <c r="H48" s="8">
        <f t="shared" si="5"/>
        <v>8379</v>
      </c>
      <c r="I48" s="8">
        <f t="shared" si="6"/>
        <v>8379</v>
      </c>
      <c r="J48" s="7"/>
    </row>
    <row r="49" spans="1:12" x14ac:dyDescent="0.5">
      <c r="A49" s="9"/>
      <c r="B49" s="188" t="s">
        <v>127</v>
      </c>
      <c r="C49" s="21">
        <f>+C48*0.25</f>
        <v>15.75</v>
      </c>
      <c r="D49" s="9" t="s">
        <v>81</v>
      </c>
      <c r="E49" s="162">
        <v>35.590000000000003</v>
      </c>
      <c r="F49" s="8">
        <f t="shared" si="4"/>
        <v>560.54250000000002</v>
      </c>
      <c r="G49" s="8">
        <v>0</v>
      </c>
      <c r="H49" s="8">
        <f t="shared" si="5"/>
        <v>0</v>
      </c>
      <c r="I49" s="8">
        <f t="shared" si="6"/>
        <v>560.54250000000002</v>
      </c>
      <c r="J49" s="7"/>
    </row>
    <row r="50" spans="1:12" x14ac:dyDescent="0.5">
      <c r="A50" s="18"/>
      <c r="B50" s="10"/>
      <c r="C50" s="22"/>
      <c r="D50" s="18"/>
      <c r="E50" s="11">
        <v>0</v>
      </c>
      <c r="F50" s="11">
        <f t="shared" si="4"/>
        <v>0</v>
      </c>
      <c r="G50" s="11">
        <v>0</v>
      </c>
      <c r="H50" s="11">
        <f t="shared" si="5"/>
        <v>0</v>
      </c>
      <c r="I50" s="11">
        <f t="shared" si="6"/>
        <v>0</v>
      </c>
      <c r="J50" s="10"/>
    </row>
    <row r="51" spans="1:12" x14ac:dyDescent="0.5">
      <c r="A51" s="12"/>
      <c r="B51" s="3" t="str">
        <f>"ยอดยกไป "</f>
        <v xml:space="preserve">ยอดยกไป </v>
      </c>
      <c r="C51" s="12"/>
      <c r="D51" s="12"/>
      <c r="E51" s="13"/>
      <c r="F51" s="14">
        <f>SUM(F32:F50)</f>
        <v>68343.97600000001</v>
      </c>
      <c r="G51" s="13"/>
      <c r="H51" s="14">
        <f>SUM(H32:H50)</f>
        <v>28975.9</v>
      </c>
      <c r="I51" s="14">
        <f>F51+H51</f>
        <v>97319.876000000018</v>
      </c>
      <c r="J51" s="15"/>
      <c r="L51" s="224">
        <f>SUM(I34:I50)</f>
        <v>97319.876000000004</v>
      </c>
    </row>
    <row r="54" spans="1:12" x14ac:dyDescent="0.5">
      <c r="A54" s="4" t="str">
        <f>A27</f>
        <v>รายการค่างานราคากลางงานก่อสร้าง    โครงการก่อสร้างพระบรมราชานุสาวรีย์ รัชกาลที่ 5</v>
      </c>
      <c r="B54" s="4"/>
      <c r="C54" s="1"/>
      <c r="D54" s="1"/>
      <c r="E54" s="1"/>
      <c r="F54" s="1"/>
      <c r="G54" s="1"/>
      <c r="H54" s="1"/>
      <c r="I54" s="2"/>
      <c r="J54" s="1"/>
    </row>
    <row r="55" spans="1:12" x14ac:dyDescent="0.5">
      <c r="A55" s="4" t="str">
        <f>A28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55" s="4"/>
      <c r="C55" s="1"/>
      <c r="D55" s="1"/>
      <c r="E55" s="1"/>
      <c r="F55" s="1" t="str">
        <f>F28</f>
        <v>คำนวณราคากลาง เมื่อวันที่  24 เดือน มกราคม  พ.ศ. 2565</v>
      </c>
      <c r="G55" s="1"/>
      <c r="H55" s="1"/>
      <c r="I55" s="2"/>
      <c r="J55" s="1" t="s">
        <v>5</v>
      </c>
    </row>
    <row r="56" spans="1:12" x14ac:dyDescent="0.5">
      <c r="A56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56" s="4"/>
      <c r="C56" s="1"/>
      <c r="D56" s="1"/>
      <c r="E56" s="1"/>
      <c r="F56" s="1"/>
      <c r="G56" s="1"/>
      <c r="H56" s="1"/>
      <c r="I56" s="157" t="s">
        <v>69</v>
      </c>
      <c r="J56" s="158" t="str">
        <f>IF(ROW()-26&lt;0,1,1+ROUND((ROW()/26),0))&amp;" / "&amp;$M$1</f>
        <v>3 / 2</v>
      </c>
    </row>
    <row r="57" spans="1:12" x14ac:dyDescent="0.5">
      <c r="A57" s="412" t="s">
        <v>6</v>
      </c>
      <c r="B57" s="412" t="s">
        <v>0</v>
      </c>
      <c r="C57" s="412" t="s">
        <v>1</v>
      </c>
      <c r="D57" s="412" t="s">
        <v>2</v>
      </c>
      <c r="E57" s="412" t="s">
        <v>7</v>
      </c>
      <c r="F57" s="412"/>
      <c r="G57" s="412" t="s">
        <v>8</v>
      </c>
      <c r="H57" s="412"/>
      <c r="I57" s="413" t="s">
        <v>9</v>
      </c>
      <c r="J57" s="412" t="s">
        <v>4</v>
      </c>
    </row>
    <row r="58" spans="1:12" x14ac:dyDescent="0.5">
      <c r="A58" s="412"/>
      <c r="B58" s="412"/>
      <c r="C58" s="412"/>
      <c r="D58" s="412"/>
      <c r="E58" s="3" t="s">
        <v>10</v>
      </c>
      <c r="F58" s="3" t="s">
        <v>3</v>
      </c>
      <c r="G58" s="3" t="s">
        <v>10</v>
      </c>
      <c r="H58" s="3" t="s">
        <v>3</v>
      </c>
      <c r="I58" s="412"/>
      <c r="J58" s="412"/>
    </row>
    <row r="59" spans="1:12" x14ac:dyDescent="0.5">
      <c r="A59" s="95"/>
      <c r="B59" s="343" t="s">
        <v>66</v>
      </c>
      <c r="C59" s="153"/>
      <c r="D59" s="343"/>
      <c r="E59" s="154">
        <v>0</v>
      </c>
      <c r="F59" s="154">
        <f>F51</f>
        <v>68343.97600000001</v>
      </c>
      <c r="G59" s="154">
        <v>0</v>
      </c>
      <c r="H59" s="154">
        <f>H51</f>
        <v>28975.9</v>
      </c>
      <c r="I59" s="155">
        <f>F59+H59</f>
        <v>97319.876000000018</v>
      </c>
      <c r="J59" s="6"/>
    </row>
    <row r="60" spans="1:12" x14ac:dyDescent="0.5">
      <c r="A60" s="98">
        <v>1</v>
      </c>
      <c r="B60" s="96" t="s">
        <v>82</v>
      </c>
      <c r="C60" s="21"/>
      <c r="D60" s="9"/>
      <c r="E60" s="8">
        <v>0</v>
      </c>
      <c r="F60" s="8">
        <f t="shared" ref="F60:F71" si="8">E60*C60</f>
        <v>0</v>
      </c>
      <c r="G60" s="8">
        <v>0</v>
      </c>
      <c r="H60" s="8">
        <f t="shared" ref="H60:H71" si="9">G60*C60</f>
        <v>0</v>
      </c>
      <c r="I60" s="8">
        <f t="shared" ref="I60:I71" si="10">H60+F60</f>
        <v>0</v>
      </c>
      <c r="J60" s="16"/>
    </row>
    <row r="61" spans="1:12" x14ac:dyDescent="0.5">
      <c r="A61" s="9"/>
      <c r="B61" s="97" t="s">
        <v>92</v>
      </c>
      <c r="C61" s="21">
        <v>14093</v>
      </c>
      <c r="D61" s="9" t="s">
        <v>81</v>
      </c>
      <c r="E61" s="8">
        <v>28</v>
      </c>
      <c r="F61" s="8">
        <f t="shared" si="8"/>
        <v>394604</v>
      </c>
      <c r="G61" s="8">
        <v>0</v>
      </c>
      <c r="H61" s="8">
        <f t="shared" si="9"/>
        <v>0</v>
      </c>
      <c r="I61" s="8">
        <f t="shared" si="10"/>
        <v>394604</v>
      </c>
      <c r="J61" s="7"/>
    </row>
    <row r="62" spans="1:12" x14ac:dyDescent="0.5">
      <c r="A62" s="9"/>
      <c r="B62" s="97" t="s">
        <v>101</v>
      </c>
      <c r="C62" s="21">
        <v>5252</v>
      </c>
      <c r="D62" s="9" t="s">
        <v>81</v>
      </c>
      <c r="E62" s="8">
        <v>28</v>
      </c>
      <c r="F62" s="8">
        <f t="shared" si="8"/>
        <v>147056</v>
      </c>
      <c r="G62" s="8">
        <v>0</v>
      </c>
      <c r="H62" s="8">
        <f t="shared" si="9"/>
        <v>0</v>
      </c>
      <c r="I62" s="8">
        <f t="shared" si="10"/>
        <v>147056</v>
      </c>
      <c r="J62" s="16"/>
    </row>
    <row r="63" spans="1:12" x14ac:dyDescent="0.5">
      <c r="A63" s="9"/>
      <c r="B63" s="97" t="s">
        <v>105</v>
      </c>
      <c r="C63" s="21">
        <v>1140</v>
      </c>
      <c r="D63" s="9" t="s">
        <v>81</v>
      </c>
      <c r="E63" s="8">
        <v>28</v>
      </c>
      <c r="F63" s="8">
        <f t="shared" si="8"/>
        <v>31920</v>
      </c>
      <c r="G63" s="8">
        <v>0</v>
      </c>
      <c r="H63" s="8">
        <f t="shared" si="9"/>
        <v>0</v>
      </c>
      <c r="I63" s="8">
        <f t="shared" si="10"/>
        <v>31920</v>
      </c>
      <c r="J63" s="16"/>
    </row>
    <row r="64" spans="1:12" x14ac:dyDescent="0.5">
      <c r="A64" s="9"/>
      <c r="B64" s="97" t="s">
        <v>102</v>
      </c>
      <c r="C64" s="21">
        <v>14</v>
      </c>
      <c r="D64" s="9" t="s">
        <v>73</v>
      </c>
      <c r="E64" s="8">
        <v>250</v>
      </c>
      <c r="F64" s="8">
        <f t="shared" si="8"/>
        <v>3500</v>
      </c>
      <c r="G64" s="8">
        <v>0</v>
      </c>
      <c r="H64" s="8">
        <f t="shared" si="9"/>
        <v>0</v>
      </c>
      <c r="I64" s="8">
        <f t="shared" si="10"/>
        <v>3500</v>
      </c>
      <c r="J64" s="16"/>
    </row>
    <row r="65" spans="1:12" ht="27.75" x14ac:dyDescent="0.5">
      <c r="A65" s="9"/>
      <c r="B65" s="97" t="s">
        <v>93</v>
      </c>
      <c r="C65" s="21">
        <v>224</v>
      </c>
      <c r="D65" s="9" t="s">
        <v>58</v>
      </c>
      <c r="E65" s="8">
        <v>51.4</v>
      </c>
      <c r="F65" s="8">
        <f t="shared" si="8"/>
        <v>11513.6</v>
      </c>
      <c r="G65" s="8">
        <v>0</v>
      </c>
      <c r="H65" s="8">
        <f t="shared" si="9"/>
        <v>0</v>
      </c>
      <c r="I65" s="8">
        <f t="shared" si="10"/>
        <v>11513.6</v>
      </c>
      <c r="J65" s="16"/>
    </row>
    <row r="66" spans="1:12" x14ac:dyDescent="0.5">
      <c r="A66" s="9"/>
      <c r="B66" s="97" t="s">
        <v>109</v>
      </c>
      <c r="C66" s="21">
        <v>1</v>
      </c>
      <c r="D66" s="9" t="s">
        <v>73</v>
      </c>
      <c r="E66" s="8">
        <v>45</v>
      </c>
      <c r="F66" s="8">
        <f t="shared" si="8"/>
        <v>45</v>
      </c>
      <c r="G66" s="8">
        <v>0</v>
      </c>
      <c r="H66" s="8">
        <f t="shared" si="9"/>
        <v>0</v>
      </c>
      <c r="I66" s="8">
        <f t="shared" si="10"/>
        <v>45</v>
      </c>
      <c r="J66" s="16"/>
    </row>
    <row r="67" spans="1:12" ht="27.75" x14ac:dyDescent="0.5">
      <c r="A67" s="9"/>
      <c r="B67" s="97" t="s">
        <v>119</v>
      </c>
      <c r="C67" s="21">
        <v>24</v>
      </c>
      <c r="D67" s="9" t="s">
        <v>58</v>
      </c>
      <c r="E67" s="8">
        <v>151.4</v>
      </c>
      <c r="F67" s="8">
        <f t="shared" si="8"/>
        <v>3633.6000000000004</v>
      </c>
      <c r="G67" s="8">
        <v>0</v>
      </c>
      <c r="H67" s="8">
        <f t="shared" si="9"/>
        <v>0</v>
      </c>
      <c r="I67" s="8">
        <f t="shared" si="10"/>
        <v>3633.6000000000004</v>
      </c>
      <c r="J67" s="16"/>
    </row>
    <row r="68" spans="1:12" ht="27.75" x14ac:dyDescent="0.5">
      <c r="A68" s="9"/>
      <c r="B68" s="97" t="s">
        <v>120</v>
      </c>
      <c r="C68" s="21">
        <v>16</v>
      </c>
      <c r="D68" s="9" t="s">
        <v>118</v>
      </c>
      <c r="E68" s="8">
        <v>151.4</v>
      </c>
      <c r="F68" s="8">
        <f t="shared" si="8"/>
        <v>2422.4</v>
      </c>
      <c r="G68" s="8">
        <v>0</v>
      </c>
      <c r="H68" s="8">
        <f t="shared" si="9"/>
        <v>0</v>
      </c>
      <c r="I68" s="8">
        <f t="shared" si="10"/>
        <v>2422.4</v>
      </c>
      <c r="J68" s="16"/>
    </row>
    <row r="69" spans="1:12" x14ac:dyDescent="0.5">
      <c r="A69" s="9"/>
      <c r="B69" s="169" t="s">
        <v>103</v>
      </c>
      <c r="C69" s="170">
        <f>+C61</f>
        <v>14093</v>
      </c>
      <c r="D69" s="171" t="s">
        <v>81</v>
      </c>
      <c r="E69" s="8">
        <v>-1</v>
      </c>
      <c r="F69" s="8">
        <f>E69*C69</f>
        <v>-14093</v>
      </c>
      <c r="G69" s="8">
        <v>10</v>
      </c>
      <c r="H69" s="8">
        <f t="shared" si="9"/>
        <v>140930</v>
      </c>
      <c r="I69" s="8">
        <f t="shared" si="10"/>
        <v>126837</v>
      </c>
      <c r="J69" s="16"/>
    </row>
    <row r="70" spans="1:12" x14ac:dyDescent="0.5">
      <c r="A70" s="9"/>
      <c r="B70" s="97" t="s">
        <v>88</v>
      </c>
      <c r="C70" s="170">
        <f>+C62+C63</f>
        <v>6392</v>
      </c>
      <c r="D70" s="171" t="s">
        <v>81</v>
      </c>
      <c r="E70" s="8">
        <v>0</v>
      </c>
      <c r="F70" s="8">
        <f>E70*C70</f>
        <v>0</v>
      </c>
      <c r="G70" s="8">
        <v>10</v>
      </c>
      <c r="H70" s="8">
        <f>G70*C70</f>
        <v>63920</v>
      </c>
      <c r="I70" s="8">
        <f>H70+F70</f>
        <v>63920</v>
      </c>
      <c r="J70" s="16"/>
    </row>
    <row r="71" spans="1:12" x14ac:dyDescent="0.5">
      <c r="A71" s="9"/>
      <c r="B71" s="172" t="s">
        <v>104</v>
      </c>
      <c r="C71" s="173">
        <v>436</v>
      </c>
      <c r="D71" s="174" t="s">
        <v>11</v>
      </c>
      <c r="E71" s="8">
        <v>40</v>
      </c>
      <c r="F71" s="8">
        <f t="shared" si="8"/>
        <v>17440</v>
      </c>
      <c r="G71" s="8">
        <v>25</v>
      </c>
      <c r="H71" s="8">
        <f t="shared" si="9"/>
        <v>10900</v>
      </c>
      <c r="I71" s="8">
        <f t="shared" si="10"/>
        <v>28340</v>
      </c>
      <c r="J71" s="16"/>
    </row>
    <row r="72" spans="1:12" x14ac:dyDescent="0.5">
      <c r="A72" s="12"/>
      <c r="B72" s="3" t="str">
        <f>"รวมค่าวัสดุและค่าแรงงาน "&amp;B33</f>
        <v>รวมค่าวัสดุและค่าแรงงาน งานวิศวกรรมโครงสร้าง</v>
      </c>
      <c r="C72" s="12"/>
      <c r="D72" s="12"/>
      <c r="E72" s="14"/>
      <c r="F72" s="14">
        <f t="shared" ref="F72:H72" si="11">SUM(F59:F71)</f>
        <v>666385.576</v>
      </c>
      <c r="G72" s="14"/>
      <c r="H72" s="14">
        <f t="shared" si="11"/>
        <v>244725.9</v>
      </c>
      <c r="I72" s="14">
        <f>F72+H72</f>
        <v>911111.47600000002</v>
      </c>
      <c r="J72" s="15"/>
      <c r="L72" s="224">
        <f>SUM(I59:I71)</f>
        <v>911111.47600000002</v>
      </c>
    </row>
    <row r="73" spans="1:12" x14ac:dyDescent="0.5">
      <c r="A73" s="189"/>
      <c r="B73" s="190"/>
      <c r="C73" s="191"/>
      <c r="D73" s="192"/>
      <c r="E73" s="193">
        <v>0</v>
      </c>
      <c r="F73" s="193">
        <v>0</v>
      </c>
      <c r="G73" s="193">
        <v>0</v>
      </c>
      <c r="H73" s="193">
        <v>0</v>
      </c>
      <c r="I73" s="194">
        <f>F73+H73</f>
        <v>0</v>
      </c>
      <c r="J73" s="195"/>
    </row>
    <row r="74" spans="1:12" x14ac:dyDescent="0.5">
      <c r="A74" s="98" t="s">
        <v>55</v>
      </c>
      <c r="B74" s="96" t="s">
        <v>158</v>
      </c>
      <c r="C74" s="153"/>
      <c r="D74" s="148"/>
      <c r="E74" s="196">
        <v>0</v>
      </c>
      <c r="F74" s="196">
        <v>0</v>
      </c>
      <c r="G74" s="196">
        <v>0</v>
      </c>
      <c r="H74" s="196">
        <v>0</v>
      </c>
      <c r="I74" s="197">
        <f>F74+H74</f>
        <v>0</v>
      </c>
      <c r="J74" s="7"/>
    </row>
    <row r="75" spans="1:12" x14ac:dyDescent="0.5">
      <c r="A75" s="98">
        <v>2</v>
      </c>
      <c r="B75" s="96" t="s">
        <v>65</v>
      </c>
      <c r="C75" s="21"/>
      <c r="D75" s="9"/>
      <c r="E75" s="8">
        <v>0</v>
      </c>
      <c r="F75" s="8">
        <f t="shared" ref="F75:F77" si="12">E75*C75</f>
        <v>0</v>
      </c>
      <c r="G75" s="8">
        <v>0</v>
      </c>
      <c r="H75" s="8">
        <f t="shared" ref="H75:H77" si="13">G75*C75</f>
        <v>0</v>
      </c>
      <c r="I75" s="8">
        <f t="shared" ref="I75:I77" si="14">H75+F75</f>
        <v>0</v>
      </c>
      <c r="J75" s="7"/>
    </row>
    <row r="76" spans="1:12" x14ac:dyDescent="0.5">
      <c r="A76" s="9"/>
      <c r="B76" s="152" t="s">
        <v>106</v>
      </c>
      <c r="C76" s="170">
        <v>604.5</v>
      </c>
      <c r="D76" s="9" t="s">
        <v>11</v>
      </c>
      <c r="E76" s="8">
        <v>280</v>
      </c>
      <c r="F76" s="8">
        <f t="shared" si="12"/>
        <v>169260</v>
      </c>
      <c r="G76" s="8">
        <v>70</v>
      </c>
      <c r="H76" s="8">
        <f t="shared" si="13"/>
        <v>42315</v>
      </c>
      <c r="I76" s="8">
        <f t="shared" si="14"/>
        <v>211575</v>
      </c>
      <c r="J76" s="7"/>
    </row>
    <row r="77" spans="1:12" x14ac:dyDescent="0.5">
      <c r="A77" s="9"/>
      <c r="B77" s="152" t="s">
        <v>107</v>
      </c>
      <c r="C77" s="21">
        <v>212</v>
      </c>
      <c r="D77" s="9" t="s">
        <v>86</v>
      </c>
      <c r="E77" s="8">
        <v>220</v>
      </c>
      <c r="F77" s="8">
        <f t="shared" si="12"/>
        <v>46640</v>
      </c>
      <c r="G77" s="8">
        <v>50</v>
      </c>
      <c r="H77" s="8">
        <f t="shared" si="13"/>
        <v>10600</v>
      </c>
      <c r="I77" s="8">
        <f t="shared" si="14"/>
        <v>57240</v>
      </c>
      <c r="J77" s="181"/>
    </row>
    <row r="78" spans="1:12" x14ac:dyDescent="0.5">
      <c r="A78" s="12"/>
      <c r="B78" s="3" t="str">
        <f>"ยอดยกไป "</f>
        <v xml:space="preserve">ยอดยกไป </v>
      </c>
      <c r="C78" s="12"/>
      <c r="D78" s="12"/>
      <c r="E78" s="13"/>
      <c r="F78" s="14">
        <f>SUM(F74:F77)</f>
        <v>215900</v>
      </c>
      <c r="G78" s="13"/>
      <c r="H78" s="14">
        <f>SUM(H74:H77)</f>
        <v>52915</v>
      </c>
      <c r="I78" s="14">
        <f>F78+H78</f>
        <v>268815</v>
      </c>
      <c r="J78" s="15"/>
      <c r="L78" s="224">
        <f>SUM(I73:I77)</f>
        <v>268815</v>
      </c>
    </row>
    <row r="81" spans="1:12" x14ac:dyDescent="0.5">
      <c r="A81" s="4" t="str">
        <f>A54</f>
        <v>รายการค่างานราคากลางงานก่อสร้าง    โครงการก่อสร้างพระบรมราชานุสาวรีย์ รัชกาลที่ 5</v>
      </c>
      <c r="B81" s="4"/>
      <c r="C81" s="1"/>
      <c r="D81" s="1"/>
      <c r="E81" s="1"/>
      <c r="F81" s="1"/>
      <c r="G81" s="1"/>
      <c r="H81" s="1"/>
      <c r="I81" s="2"/>
      <c r="J81" s="1"/>
    </row>
    <row r="82" spans="1:12" x14ac:dyDescent="0.5">
      <c r="A82" s="4" t="str">
        <f>A55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82" s="4"/>
      <c r="C82" s="1"/>
      <c r="D82" s="1"/>
      <c r="E82" s="1"/>
      <c r="F82" s="1" t="str">
        <f>F28</f>
        <v>คำนวณราคากลาง เมื่อวันที่  24 เดือน มกราคม  พ.ศ. 2565</v>
      </c>
      <c r="G82" s="1"/>
      <c r="H82" s="1"/>
      <c r="I82" s="2"/>
      <c r="J82" s="1" t="s">
        <v>5</v>
      </c>
    </row>
    <row r="83" spans="1:12" x14ac:dyDescent="0.5">
      <c r="A83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83" s="4"/>
      <c r="C83" s="1"/>
      <c r="D83" s="1"/>
      <c r="E83" s="1"/>
      <c r="F83" s="1"/>
      <c r="G83" s="1"/>
      <c r="H83" s="1"/>
      <c r="I83" s="157" t="s">
        <v>69</v>
      </c>
      <c r="J83" s="158" t="str">
        <f>IF(ROW()-26&lt;0,1,1+ROUND((ROW()/26),0))&amp;" / "&amp;$M$1</f>
        <v>4 / 2</v>
      </c>
    </row>
    <row r="84" spans="1:12" x14ac:dyDescent="0.5">
      <c r="A84" s="412" t="s">
        <v>6</v>
      </c>
      <c r="B84" s="412" t="s">
        <v>0</v>
      </c>
      <c r="C84" s="412" t="s">
        <v>1</v>
      </c>
      <c r="D84" s="412" t="s">
        <v>2</v>
      </c>
      <c r="E84" s="412" t="s">
        <v>7</v>
      </c>
      <c r="F84" s="412"/>
      <c r="G84" s="412" t="s">
        <v>8</v>
      </c>
      <c r="H84" s="412"/>
      <c r="I84" s="413" t="s">
        <v>9</v>
      </c>
      <c r="J84" s="412" t="s">
        <v>4</v>
      </c>
    </row>
    <row r="85" spans="1:12" x14ac:dyDescent="0.5">
      <c r="A85" s="412"/>
      <c r="B85" s="412"/>
      <c r="C85" s="412"/>
      <c r="D85" s="412"/>
      <c r="E85" s="3" t="s">
        <v>10</v>
      </c>
      <c r="F85" s="3" t="s">
        <v>3</v>
      </c>
      <c r="G85" s="3" t="s">
        <v>10</v>
      </c>
      <c r="H85" s="3" t="s">
        <v>3</v>
      </c>
      <c r="I85" s="412"/>
      <c r="J85" s="412"/>
    </row>
    <row r="86" spans="1:12" x14ac:dyDescent="0.5">
      <c r="A86" s="95"/>
      <c r="B86" s="343" t="s">
        <v>66</v>
      </c>
      <c r="C86" s="153"/>
      <c r="D86" s="343"/>
      <c r="E86" s="154">
        <v>0</v>
      </c>
      <c r="F86" s="154">
        <f>F78</f>
        <v>215900</v>
      </c>
      <c r="G86" s="154">
        <v>0</v>
      </c>
      <c r="H86" s="154">
        <f>H78</f>
        <v>52915</v>
      </c>
      <c r="I86" s="155">
        <f>F86+H86</f>
        <v>268815</v>
      </c>
      <c r="J86" s="6"/>
    </row>
    <row r="87" spans="1:12" x14ac:dyDescent="0.5">
      <c r="A87" s="9"/>
      <c r="B87" s="185" t="s">
        <v>108</v>
      </c>
      <c r="C87" s="186">
        <v>436</v>
      </c>
      <c r="D87" s="187" t="s">
        <v>11</v>
      </c>
      <c r="E87" s="8">
        <v>40</v>
      </c>
      <c r="F87" s="8">
        <f t="shared" ref="F87" si="15">E87*C87</f>
        <v>17440</v>
      </c>
      <c r="G87" s="8">
        <v>25</v>
      </c>
      <c r="H87" s="8">
        <f t="shared" ref="H87" si="16">G87*C87</f>
        <v>10900</v>
      </c>
      <c r="I87" s="8">
        <f t="shared" ref="I87" si="17">H87+F87</f>
        <v>28340</v>
      </c>
      <c r="J87" s="16"/>
    </row>
    <row r="88" spans="1:12" x14ac:dyDescent="0.5">
      <c r="A88" s="183"/>
      <c r="B88" s="182"/>
      <c r="C88" s="170"/>
      <c r="D88" s="183"/>
      <c r="E88" s="184"/>
      <c r="F88" s="184"/>
      <c r="G88" s="184"/>
      <c r="H88" s="184"/>
      <c r="I88" s="184"/>
      <c r="J88" s="198"/>
    </row>
    <row r="89" spans="1:12" x14ac:dyDescent="0.5">
      <c r="A89" s="9"/>
      <c r="B89" s="152"/>
      <c r="C89" s="21"/>
      <c r="D89" s="9"/>
      <c r="E89" s="8"/>
      <c r="F89" s="8"/>
      <c r="G89" s="8"/>
      <c r="H89" s="8"/>
      <c r="I89" s="8"/>
      <c r="J89" s="7"/>
    </row>
    <row r="90" spans="1:12" x14ac:dyDescent="0.5">
      <c r="A90" s="9"/>
      <c r="B90" s="172"/>
      <c r="C90" s="173"/>
      <c r="D90" s="174"/>
      <c r="E90" s="8"/>
      <c r="F90" s="8"/>
      <c r="G90" s="8"/>
      <c r="H90" s="8"/>
      <c r="I90" s="8"/>
      <c r="J90" s="16"/>
    </row>
    <row r="91" spans="1:12" x14ac:dyDescent="0.5">
      <c r="A91" s="12"/>
      <c r="B91" s="3" t="str">
        <f>"รวมค่าวัสดุและค่าแรงงาน " &amp;B87</f>
        <v>รวมค่าวัสดุและค่าแรงงาน     - งานทาสีน้ำมัน</v>
      </c>
      <c r="C91" s="12"/>
      <c r="D91" s="12"/>
      <c r="E91" s="13"/>
      <c r="F91" s="14">
        <f>SUM(F86:F90)</f>
        <v>233340</v>
      </c>
      <c r="G91" s="13"/>
      <c r="H91" s="14">
        <f>SUM(H86:H90)</f>
        <v>63815</v>
      </c>
      <c r="I91" s="14">
        <f>F91+H91</f>
        <v>297155</v>
      </c>
      <c r="J91" s="15"/>
      <c r="L91" s="224">
        <f>SUM(I86:I90)</f>
        <v>297155</v>
      </c>
    </row>
    <row r="92" spans="1:12" x14ac:dyDescent="0.5">
      <c r="A92" s="98">
        <v>3</v>
      </c>
      <c r="B92" s="96" t="s">
        <v>83</v>
      </c>
      <c r="C92" s="21"/>
      <c r="D92" s="9"/>
      <c r="E92" s="8">
        <v>0</v>
      </c>
      <c r="F92" s="8">
        <f t="shared" ref="F92:F94" si="18">E92*C92</f>
        <v>0</v>
      </c>
      <c r="G92" s="8">
        <v>0</v>
      </c>
      <c r="H92" s="8">
        <f t="shared" ref="H92:H94" si="19">G92*C92</f>
        <v>0</v>
      </c>
      <c r="I92" s="8">
        <f t="shared" ref="I92:I94" si="20">H92+F92</f>
        <v>0</v>
      </c>
      <c r="J92" s="175"/>
    </row>
    <row r="93" spans="1:12" x14ac:dyDescent="0.5">
      <c r="A93" s="9"/>
      <c r="B93" s="176" t="s">
        <v>84</v>
      </c>
      <c r="C93" s="177">
        <v>36</v>
      </c>
      <c r="D93" s="178" t="s">
        <v>58</v>
      </c>
      <c r="E93" s="179">
        <v>1024</v>
      </c>
      <c r="F93" s="179">
        <f t="shared" si="18"/>
        <v>36864</v>
      </c>
      <c r="G93" s="179">
        <v>450</v>
      </c>
      <c r="H93" s="179">
        <f t="shared" si="19"/>
        <v>16200</v>
      </c>
      <c r="I93" s="179">
        <f t="shared" si="20"/>
        <v>53064</v>
      </c>
      <c r="J93" s="16"/>
    </row>
    <row r="94" spans="1:12" x14ac:dyDescent="0.5">
      <c r="A94" s="9"/>
      <c r="B94" s="176" t="s">
        <v>121</v>
      </c>
      <c r="C94" s="177"/>
      <c r="D94" s="178"/>
      <c r="E94" s="179">
        <v>0</v>
      </c>
      <c r="F94" s="179">
        <f t="shared" si="18"/>
        <v>0</v>
      </c>
      <c r="G94" s="179">
        <v>0</v>
      </c>
      <c r="H94" s="179">
        <f t="shared" si="19"/>
        <v>0</v>
      </c>
      <c r="I94" s="179">
        <f t="shared" si="20"/>
        <v>0</v>
      </c>
      <c r="J94" s="16"/>
    </row>
    <row r="95" spans="1:12" x14ac:dyDescent="0.5">
      <c r="A95" s="9"/>
      <c r="B95" s="176" t="s">
        <v>122</v>
      </c>
      <c r="C95" s="177"/>
      <c r="D95" s="178"/>
      <c r="E95" s="179"/>
      <c r="F95" s="179"/>
      <c r="G95" s="179"/>
      <c r="H95" s="179"/>
      <c r="I95" s="179"/>
      <c r="J95" s="16"/>
    </row>
    <row r="96" spans="1:12" x14ac:dyDescent="0.5">
      <c r="A96" s="9"/>
      <c r="B96" s="176"/>
      <c r="C96" s="177"/>
      <c r="D96" s="178"/>
      <c r="E96" s="179"/>
      <c r="F96" s="179"/>
      <c r="G96" s="179"/>
      <c r="H96" s="179"/>
      <c r="I96" s="179"/>
      <c r="J96" s="16"/>
    </row>
    <row r="97" spans="1:12" x14ac:dyDescent="0.5">
      <c r="A97" s="9"/>
      <c r="B97" s="176"/>
      <c r="C97" s="177"/>
      <c r="D97" s="178"/>
      <c r="E97" s="179"/>
      <c r="F97" s="179"/>
      <c r="G97" s="179"/>
      <c r="H97" s="179"/>
      <c r="I97" s="179"/>
      <c r="J97" s="16"/>
    </row>
    <row r="98" spans="1:12" x14ac:dyDescent="0.5">
      <c r="A98" s="12"/>
      <c r="B98" s="3" t="str">
        <f>"รวมค่าวัสดุและค่าแรงงาน " &amp;B92</f>
        <v>รวมค่าวัสดุและค่าแรงงาน งานระบบไฟฟ้า</v>
      </c>
      <c r="C98" s="12"/>
      <c r="D98" s="12"/>
      <c r="E98" s="13"/>
      <c r="F98" s="14">
        <f>SUM(F92:F97)</f>
        <v>36864</v>
      </c>
      <c r="G98" s="13"/>
      <c r="H98" s="14">
        <f>SUM(H92:H97)</f>
        <v>16200</v>
      </c>
      <c r="I98" s="14">
        <f>F98+H98</f>
        <v>53064</v>
      </c>
      <c r="J98" s="16"/>
      <c r="L98" s="224">
        <f>SUM(I93:I97)</f>
        <v>53064</v>
      </c>
    </row>
    <row r="99" spans="1:12" x14ac:dyDescent="0.5">
      <c r="A99" s="98">
        <v>4</v>
      </c>
      <c r="B99" s="96" t="s">
        <v>115</v>
      </c>
      <c r="C99" s="21"/>
      <c r="D99" s="9"/>
      <c r="E99" s="8">
        <v>0</v>
      </c>
      <c r="F99" s="8">
        <f t="shared" ref="F99" si="21">E99*C99</f>
        <v>0</v>
      </c>
      <c r="G99" s="8">
        <v>0</v>
      </c>
      <c r="H99" s="8">
        <f t="shared" ref="H99" si="22">G99*C99</f>
        <v>0</v>
      </c>
      <c r="I99" s="8">
        <f t="shared" ref="I99" si="23">H99+F99</f>
        <v>0</v>
      </c>
      <c r="J99" s="7"/>
    </row>
    <row r="100" spans="1:12" x14ac:dyDescent="0.5">
      <c r="A100" s="9"/>
      <c r="B100" s="176"/>
      <c r="C100" s="177"/>
      <c r="D100" s="178"/>
      <c r="E100" s="179"/>
      <c r="F100" s="179"/>
      <c r="G100" s="179"/>
      <c r="H100" s="179"/>
      <c r="I100" s="179"/>
      <c r="J100" s="7"/>
    </row>
    <row r="101" spans="1:12" x14ac:dyDescent="0.5">
      <c r="A101" s="9"/>
      <c r="B101" s="176"/>
      <c r="C101" s="177"/>
      <c r="D101" s="178"/>
      <c r="E101" s="179"/>
      <c r="F101" s="179"/>
      <c r="G101" s="179"/>
      <c r="H101" s="179"/>
      <c r="I101" s="179"/>
      <c r="J101" s="7"/>
    </row>
    <row r="102" spans="1:12" x14ac:dyDescent="0.5">
      <c r="A102" s="9"/>
      <c r="B102" s="176"/>
      <c r="C102" s="177"/>
      <c r="D102" s="178"/>
      <c r="E102" s="179"/>
      <c r="F102" s="179"/>
      <c r="G102" s="179"/>
      <c r="H102" s="179"/>
      <c r="I102" s="179"/>
      <c r="J102" s="7"/>
    </row>
    <row r="103" spans="1:12" x14ac:dyDescent="0.5">
      <c r="A103" s="200"/>
      <c r="B103" s="201"/>
      <c r="C103" s="202"/>
      <c r="D103" s="203"/>
      <c r="E103" s="204"/>
      <c r="F103" s="204"/>
      <c r="G103" s="204"/>
      <c r="H103" s="204"/>
      <c r="I103" s="204"/>
      <c r="J103" s="205"/>
    </row>
    <row r="104" spans="1:12" x14ac:dyDescent="0.5">
      <c r="A104" s="12"/>
      <c r="B104" s="3" t="str">
        <f>"รวมค่าวัสดุและค่าแรงงาน " &amp;B99</f>
        <v>รวมค่าวัสดุและค่าแรงงาน งานอื่นๆ</v>
      </c>
      <c r="C104" s="12"/>
      <c r="D104" s="12"/>
      <c r="E104" s="13"/>
      <c r="F104" s="14">
        <f>SUM(F99:F103)</f>
        <v>0</v>
      </c>
      <c r="G104" s="13"/>
      <c r="H104" s="14">
        <f>SUM(H99:H103)</f>
        <v>0</v>
      </c>
      <c r="I104" s="14">
        <f>SUM(I99:I103)</f>
        <v>0</v>
      </c>
      <c r="J104" s="206"/>
      <c r="L104" s="224">
        <f>SUM(I99:I103)</f>
        <v>0</v>
      </c>
    </row>
    <row r="105" spans="1:12" x14ac:dyDescent="0.5">
      <c r="A105" s="12"/>
      <c r="B105" s="180" t="str">
        <f>"รวมค่าวัสดุและค่าแรงงาน " &amp;B32</f>
        <v>รวมค่าวัสดุและค่าแรงงาน งานก่อสร้างอาคารจอดรถยนต์ รูปแบบที่ (1) ต่อ 1 หลัง</v>
      </c>
      <c r="C105" s="12"/>
      <c r="D105" s="12"/>
      <c r="E105" s="13"/>
      <c r="F105" s="14">
        <f>F104+F98+F91+F72</f>
        <v>936589.576</v>
      </c>
      <c r="G105" s="13"/>
      <c r="H105" s="14">
        <f>H104+H98+H91+H72</f>
        <v>324740.90000000002</v>
      </c>
      <c r="I105" s="14">
        <f>F105+H105</f>
        <v>1261330.476</v>
      </c>
      <c r="J105" s="15"/>
      <c r="L105" s="224">
        <f>SUM(L6:L104)</f>
        <v>2127565.352</v>
      </c>
    </row>
    <row r="108" spans="1:12" x14ac:dyDescent="0.5">
      <c r="A108" s="4" t="str">
        <f>A81</f>
        <v>รายการค่างานราคากลางงานก่อสร้าง    โครงการก่อสร้างพระบรมราชานุสาวรีย์ รัชกาลที่ 5</v>
      </c>
      <c r="B108" s="4"/>
      <c r="C108" s="1"/>
      <c r="D108" s="1"/>
      <c r="E108" s="1"/>
      <c r="F108" s="1"/>
      <c r="G108" s="1"/>
      <c r="H108" s="1"/>
      <c r="I108" s="2"/>
      <c r="J108" s="1"/>
    </row>
    <row r="109" spans="1:12" x14ac:dyDescent="0.5">
      <c r="A109" s="4" t="str">
        <f>A82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09" s="4"/>
      <c r="C109" s="1"/>
      <c r="D109" s="1"/>
      <c r="E109" s="1"/>
      <c r="F109" s="1" t="str">
        <f>F2</f>
        <v>คำนวณราคากลาง เมื่อวันที่  24 เดือน มกราคม  พ.ศ. 2565</v>
      </c>
      <c r="G109" s="1"/>
      <c r="H109" s="1"/>
      <c r="I109" s="2"/>
      <c r="J109" s="1" t="s">
        <v>5</v>
      </c>
    </row>
    <row r="110" spans="1:12" x14ac:dyDescent="0.5">
      <c r="A110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10" s="4"/>
      <c r="C110" s="1"/>
      <c r="D110" s="1"/>
      <c r="E110" s="1"/>
      <c r="F110" s="1"/>
      <c r="G110" s="1"/>
      <c r="H110" s="1"/>
      <c r="I110" s="157" t="s">
        <v>69</v>
      </c>
      <c r="J110" s="158" t="str">
        <f>IF(ROW()-26&lt;0,1,1+ROUND((ROW()/26),0))&amp;" / "&amp;$M$1</f>
        <v>5 / 2</v>
      </c>
    </row>
    <row r="111" spans="1:12" ht="21.75" customHeight="1" x14ac:dyDescent="0.5">
      <c r="A111" s="414" t="s">
        <v>6</v>
      </c>
      <c r="B111" s="414" t="s">
        <v>0</v>
      </c>
      <c r="C111" s="414" t="s">
        <v>1</v>
      </c>
      <c r="D111" s="414" t="s">
        <v>2</v>
      </c>
      <c r="E111" s="416" t="s">
        <v>7</v>
      </c>
      <c r="F111" s="417"/>
      <c r="G111" s="416" t="s">
        <v>8</v>
      </c>
      <c r="H111" s="417"/>
      <c r="I111" s="418" t="s">
        <v>9</v>
      </c>
      <c r="J111" s="414" t="s">
        <v>4</v>
      </c>
    </row>
    <row r="112" spans="1:12" x14ac:dyDescent="0.5">
      <c r="A112" s="415"/>
      <c r="B112" s="415"/>
      <c r="C112" s="415"/>
      <c r="D112" s="415"/>
      <c r="E112" s="3" t="s">
        <v>10</v>
      </c>
      <c r="F112" s="3" t="s">
        <v>3</v>
      </c>
      <c r="G112" s="3" t="s">
        <v>10</v>
      </c>
      <c r="H112" s="3" t="s">
        <v>3</v>
      </c>
      <c r="I112" s="419"/>
      <c r="J112" s="415"/>
    </row>
    <row r="113" spans="1:10" x14ac:dyDescent="0.5">
      <c r="A113" s="95" t="s">
        <v>56</v>
      </c>
      <c r="B113" s="6" t="s">
        <v>161</v>
      </c>
      <c r="C113" s="153"/>
      <c r="D113" s="343"/>
      <c r="E113" s="154"/>
      <c r="F113" s="154"/>
      <c r="G113" s="154"/>
      <c r="H113" s="154"/>
      <c r="I113" s="155"/>
      <c r="J113" s="6"/>
    </row>
    <row r="114" spans="1:10" x14ac:dyDescent="0.5">
      <c r="A114" s="98">
        <v>1</v>
      </c>
      <c r="B114" s="96" t="s">
        <v>63</v>
      </c>
      <c r="C114" s="21"/>
      <c r="D114" s="9"/>
      <c r="E114" s="8"/>
      <c r="F114" s="8"/>
      <c r="G114" s="8"/>
      <c r="H114" s="8"/>
      <c r="I114" s="8"/>
      <c r="J114" s="16"/>
    </row>
    <row r="115" spans="1:10" x14ac:dyDescent="0.5">
      <c r="A115" s="98"/>
      <c r="B115" s="152" t="s">
        <v>91</v>
      </c>
      <c r="C115" s="21">
        <v>16</v>
      </c>
      <c r="D115" s="9" t="s">
        <v>12</v>
      </c>
      <c r="E115" s="8">
        <v>0</v>
      </c>
      <c r="F115" s="8">
        <f t="shared" ref="F115:F127" si="24">E115*C115</f>
        <v>0</v>
      </c>
      <c r="G115" s="8">
        <v>150</v>
      </c>
      <c r="H115" s="8">
        <f t="shared" ref="H115:H131" si="25">G115*C115</f>
        <v>2400</v>
      </c>
      <c r="I115" s="8">
        <f t="shared" ref="I115:I131" si="26">H115+F115</f>
        <v>2400</v>
      </c>
      <c r="J115" s="16"/>
    </row>
    <row r="116" spans="1:10" x14ac:dyDescent="0.5">
      <c r="A116" s="9"/>
      <c r="B116" s="152" t="s">
        <v>98</v>
      </c>
      <c r="C116" s="21">
        <v>30</v>
      </c>
      <c r="D116" s="9" t="s">
        <v>12</v>
      </c>
      <c r="E116" s="8">
        <v>0</v>
      </c>
      <c r="F116" s="8">
        <f t="shared" si="24"/>
        <v>0</v>
      </c>
      <c r="G116" s="8">
        <v>99</v>
      </c>
      <c r="H116" s="8">
        <f t="shared" si="25"/>
        <v>2970</v>
      </c>
      <c r="I116" s="8">
        <f t="shared" si="26"/>
        <v>2970</v>
      </c>
      <c r="J116" s="16"/>
    </row>
    <row r="117" spans="1:10" x14ac:dyDescent="0.5">
      <c r="A117" s="9"/>
      <c r="B117" s="152" t="s">
        <v>99</v>
      </c>
      <c r="C117" s="21">
        <v>22</v>
      </c>
      <c r="D117" s="9" t="s">
        <v>12</v>
      </c>
      <c r="E117" s="8">
        <v>220</v>
      </c>
      <c r="F117" s="8">
        <f t="shared" si="24"/>
        <v>4840</v>
      </c>
      <c r="G117" s="8">
        <v>90</v>
      </c>
      <c r="H117" s="8">
        <f t="shared" si="25"/>
        <v>1980</v>
      </c>
      <c r="I117" s="8">
        <f t="shared" si="26"/>
        <v>6820</v>
      </c>
      <c r="J117" s="7"/>
    </row>
    <row r="118" spans="1:10" x14ac:dyDescent="0.5">
      <c r="A118" s="9"/>
      <c r="B118" s="152" t="s">
        <v>78</v>
      </c>
      <c r="C118" s="21">
        <v>2</v>
      </c>
      <c r="D118" s="9" t="s">
        <v>12</v>
      </c>
      <c r="E118" s="8">
        <v>220</v>
      </c>
      <c r="F118" s="8">
        <f t="shared" si="24"/>
        <v>440</v>
      </c>
      <c r="G118" s="8">
        <v>90</v>
      </c>
      <c r="H118" s="8">
        <f t="shared" si="25"/>
        <v>180</v>
      </c>
      <c r="I118" s="8">
        <f t="shared" si="26"/>
        <v>620</v>
      </c>
      <c r="J118" s="7"/>
    </row>
    <row r="119" spans="1:10" x14ac:dyDescent="0.5">
      <c r="A119" s="9"/>
      <c r="B119" s="152" t="s">
        <v>79</v>
      </c>
      <c r="C119" s="21">
        <v>1</v>
      </c>
      <c r="D119" s="9" t="s">
        <v>12</v>
      </c>
      <c r="E119" s="8">
        <v>1495.33</v>
      </c>
      <c r="F119" s="8">
        <f t="shared" si="24"/>
        <v>1495.33</v>
      </c>
      <c r="G119" s="8">
        <v>398</v>
      </c>
      <c r="H119" s="8">
        <f t="shared" si="25"/>
        <v>398</v>
      </c>
      <c r="I119" s="8">
        <f t="shared" si="26"/>
        <v>1893.33</v>
      </c>
      <c r="J119" s="16"/>
    </row>
    <row r="120" spans="1:10" x14ac:dyDescent="0.5">
      <c r="A120" s="9"/>
      <c r="B120" s="152" t="s">
        <v>128</v>
      </c>
      <c r="C120" s="21">
        <v>5</v>
      </c>
      <c r="D120" s="9" t="s">
        <v>12</v>
      </c>
      <c r="E120" s="8">
        <v>1523.36</v>
      </c>
      <c r="F120" s="8">
        <f t="shared" si="24"/>
        <v>7616.7999999999993</v>
      </c>
      <c r="G120" s="8">
        <v>391</v>
      </c>
      <c r="H120" s="8">
        <f t="shared" si="25"/>
        <v>1955</v>
      </c>
      <c r="I120" s="8">
        <f t="shared" si="26"/>
        <v>9571.7999999999993</v>
      </c>
      <c r="J120" s="16"/>
    </row>
    <row r="121" spans="1:10" x14ac:dyDescent="0.5">
      <c r="A121" s="9"/>
      <c r="B121" s="152" t="s">
        <v>80</v>
      </c>
      <c r="C121" s="21"/>
      <c r="D121" s="9"/>
      <c r="E121" s="8">
        <v>0</v>
      </c>
      <c r="F121" s="8">
        <f t="shared" si="24"/>
        <v>0</v>
      </c>
      <c r="G121" s="8">
        <v>0</v>
      </c>
      <c r="H121" s="8">
        <f t="shared" si="25"/>
        <v>0</v>
      </c>
      <c r="I121" s="8">
        <f t="shared" si="26"/>
        <v>0</v>
      </c>
      <c r="J121" s="16"/>
    </row>
    <row r="122" spans="1:10" x14ac:dyDescent="0.5">
      <c r="A122" s="9"/>
      <c r="B122" s="164" t="s">
        <v>94</v>
      </c>
      <c r="C122" s="21">
        <v>41</v>
      </c>
      <c r="D122" s="9" t="s">
        <v>81</v>
      </c>
      <c r="E122" s="162">
        <v>26.24</v>
      </c>
      <c r="F122" s="8">
        <f t="shared" si="24"/>
        <v>1075.8399999999999</v>
      </c>
      <c r="G122" s="8">
        <v>4.0999999999999996</v>
      </c>
      <c r="H122" s="8">
        <f t="shared" si="25"/>
        <v>168.1</v>
      </c>
      <c r="I122" s="8">
        <f t="shared" si="26"/>
        <v>1243.9399999999998</v>
      </c>
      <c r="J122" s="16"/>
    </row>
    <row r="123" spans="1:10" x14ac:dyDescent="0.5">
      <c r="A123" s="9"/>
      <c r="B123" s="164" t="s">
        <v>95</v>
      </c>
      <c r="C123" s="21">
        <v>223</v>
      </c>
      <c r="D123" s="9" t="s">
        <v>81</v>
      </c>
      <c r="E123" s="162">
        <v>24.57</v>
      </c>
      <c r="F123" s="8">
        <f t="shared" si="24"/>
        <v>5479.11</v>
      </c>
      <c r="G123" s="8">
        <v>3.3</v>
      </c>
      <c r="H123" s="8">
        <f t="shared" si="25"/>
        <v>735.9</v>
      </c>
      <c r="I123" s="8">
        <f t="shared" si="26"/>
        <v>6215.0099999999993</v>
      </c>
      <c r="J123" s="16"/>
    </row>
    <row r="124" spans="1:10" x14ac:dyDescent="0.5">
      <c r="A124" s="9"/>
      <c r="B124" s="164" t="s">
        <v>96</v>
      </c>
      <c r="C124" s="21">
        <v>0</v>
      </c>
      <c r="D124" s="9" t="s">
        <v>81</v>
      </c>
      <c r="E124" s="162">
        <v>24.12</v>
      </c>
      <c r="F124" s="8">
        <f t="shared" si="24"/>
        <v>0</v>
      </c>
      <c r="G124" s="8">
        <v>3.3</v>
      </c>
      <c r="H124" s="8">
        <f t="shared" si="25"/>
        <v>0</v>
      </c>
      <c r="I124" s="8">
        <f t="shared" si="26"/>
        <v>0</v>
      </c>
      <c r="J124" s="16"/>
    </row>
    <row r="125" spans="1:10" x14ac:dyDescent="0.5">
      <c r="A125" s="9"/>
      <c r="B125" s="164" t="s">
        <v>97</v>
      </c>
      <c r="C125" s="21">
        <v>319</v>
      </c>
      <c r="D125" s="9" t="s">
        <v>81</v>
      </c>
      <c r="E125" s="162">
        <v>24.41</v>
      </c>
      <c r="F125" s="8">
        <f t="shared" si="24"/>
        <v>7786.79</v>
      </c>
      <c r="G125" s="8">
        <v>3.3</v>
      </c>
      <c r="H125" s="8">
        <f t="shared" si="25"/>
        <v>1052.7</v>
      </c>
      <c r="I125" s="8">
        <f t="shared" si="26"/>
        <v>8839.49</v>
      </c>
      <c r="J125" s="16"/>
    </row>
    <row r="126" spans="1:10" x14ac:dyDescent="0.5">
      <c r="A126" s="9"/>
      <c r="B126" s="188" t="s">
        <v>123</v>
      </c>
      <c r="C126" s="21">
        <v>17.5</v>
      </c>
      <c r="D126" s="9" t="s">
        <v>81</v>
      </c>
      <c r="E126" s="162">
        <v>31.05</v>
      </c>
      <c r="F126" s="8">
        <f t="shared" si="24"/>
        <v>543.375</v>
      </c>
      <c r="G126" s="8">
        <v>0</v>
      </c>
      <c r="H126" s="8">
        <f t="shared" si="25"/>
        <v>0</v>
      </c>
      <c r="I126" s="8">
        <f t="shared" si="26"/>
        <v>543.375</v>
      </c>
      <c r="J126" s="7"/>
    </row>
    <row r="127" spans="1:10" x14ac:dyDescent="0.5">
      <c r="A127" s="9"/>
      <c r="B127" s="188" t="s">
        <v>124</v>
      </c>
      <c r="C127" s="21">
        <f>+C129*0.6</f>
        <v>24.3</v>
      </c>
      <c r="D127" s="9" t="s">
        <v>11</v>
      </c>
      <c r="E127" s="162">
        <v>250</v>
      </c>
      <c r="F127" s="8">
        <f t="shared" si="24"/>
        <v>6075</v>
      </c>
      <c r="G127" s="8">
        <v>0</v>
      </c>
      <c r="H127" s="8">
        <f t="shared" si="25"/>
        <v>0</v>
      </c>
      <c r="I127" s="8">
        <f t="shared" si="26"/>
        <v>6075</v>
      </c>
      <c r="J127" s="7"/>
    </row>
    <row r="128" spans="1:10" x14ac:dyDescent="0.5">
      <c r="A128" s="9"/>
      <c r="B128" s="164" t="s">
        <v>125</v>
      </c>
      <c r="C128" s="165">
        <f>+C127*0.3</f>
        <v>7.29</v>
      </c>
      <c r="D128" s="166" t="s">
        <v>44</v>
      </c>
      <c r="E128" s="167">
        <v>250</v>
      </c>
      <c r="F128" s="168">
        <f t="shared" ref="F128" si="27">ROUND(C128*E128,0)</f>
        <v>1823</v>
      </c>
      <c r="G128" s="8">
        <v>0</v>
      </c>
      <c r="H128" s="8">
        <f t="shared" si="25"/>
        <v>0</v>
      </c>
      <c r="I128" s="8">
        <f t="shared" si="26"/>
        <v>1823</v>
      </c>
      <c r="J128" s="7"/>
    </row>
    <row r="129" spans="1:10" x14ac:dyDescent="0.5">
      <c r="A129" s="9"/>
      <c r="B129" s="188" t="s">
        <v>126</v>
      </c>
      <c r="C129" s="21">
        <v>40.5</v>
      </c>
      <c r="D129" s="9" t="s">
        <v>11</v>
      </c>
      <c r="E129" s="162">
        <v>0</v>
      </c>
      <c r="F129" s="8">
        <f t="shared" ref="F129:F131" si="28">E129*C129</f>
        <v>0</v>
      </c>
      <c r="G129" s="8">
        <v>133</v>
      </c>
      <c r="H129" s="8">
        <f t="shared" si="25"/>
        <v>5386.5</v>
      </c>
      <c r="I129" s="8">
        <f t="shared" si="26"/>
        <v>5386.5</v>
      </c>
      <c r="J129" s="7"/>
    </row>
    <row r="130" spans="1:10" x14ac:dyDescent="0.5">
      <c r="A130" s="9"/>
      <c r="B130" s="188" t="s">
        <v>127</v>
      </c>
      <c r="C130" s="21">
        <f>+C129*0.25</f>
        <v>10.125</v>
      </c>
      <c r="D130" s="9" t="s">
        <v>81</v>
      </c>
      <c r="E130" s="162">
        <v>35.590000000000003</v>
      </c>
      <c r="F130" s="8">
        <f t="shared" si="28"/>
        <v>360.34875000000005</v>
      </c>
      <c r="G130" s="8">
        <v>0</v>
      </c>
      <c r="H130" s="8">
        <f t="shared" si="25"/>
        <v>0</v>
      </c>
      <c r="I130" s="8">
        <f t="shared" si="26"/>
        <v>360.34875000000005</v>
      </c>
      <c r="J130" s="7"/>
    </row>
    <row r="131" spans="1:10" x14ac:dyDescent="0.5">
      <c r="A131" s="18"/>
      <c r="B131" s="10"/>
      <c r="C131" s="22"/>
      <c r="D131" s="18"/>
      <c r="E131" s="11">
        <v>0</v>
      </c>
      <c r="F131" s="11">
        <f t="shared" si="28"/>
        <v>0</v>
      </c>
      <c r="G131" s="11">
        <v>0</v>
      </c>
      <c r="H131" s="11">
        <f t="shared" si="25"/>
        <v>0</v>
      </c>
      <c r="I131" s="11">
        <f t="shared" si="26"/>
        <v>0</v>
      </c>
      <c r="J131" s="10"/>
    </row>
    <row r="132" spans="1:10" x14ac:dyDescent="0.5">
      <c r="A132" s="12"/>
      <c r="B132" s="3" t="str">
        <f>"ยอดยกไป "</f>
        <v xml:space="preserve">ยอดยกไป </v>
      </c>
      <c r="C132" s="12"/>
      <c r="D132" s="12"/>
      <c r="E132" s="13"/>
      <c r="F132" s="14">
        <f>SUM(F113:F131)</f>
        <v>37535.593749999993</v>
      </c>
      <c r="G132" s="13"/>
      <c r="H132" s="14">
        <f>SUM(H113:H131)</f>
        <v>17226.2</v>
      </c>
      <c r="I132" s="14">
        <f>F132+H132</f>
        <v>54761.793749999997</v>
      </c>
      <c r="J132" s="15"/>
    </row>
    <row r="135" spans="1:10" x14ac:dyDescent="0.5">
      <c r="A135" s="4" t="str">
        <f>A108</f>
        <v>รายการค่างานราคากลางงานก่อสร้าง    โครงการก่อสร้างพระบรมราชานุสาวรีย์ รัชกาลที่ 5</v>
      </c>
      <c r="B135" s="4"/>
      <c r="C135" s="1"/>
      <c r="D135" s="1"/>
      <c r="E135" s="1"/>
      <c r="F135" s="1"/>
      <c r="G135" s="1"/>
      <c r="H135" s="1"/>
      <c r="I135" s="2"/>
      <c r="J135" s="1"/>
    </row>
    <row r="136" spans="1:10" x14ac:dyDescent="0.5">
      <c r="A136" s="4" t="str">
        <f>A109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36" s="4"/>
      <c r="C136" s="1"/>
      <c r="D136" s="1"/>
      <c r="E136" s="1"/>
      <c r="F136" s="1" t="str">
        <f>F109</f>
        <v>คำนวณราคากลาง เมื่อวันที่  24 เดือน มกราคม  พ.ศ. 2565</v>
      </c>
      <c r="G136" s="1"/>
      <c r="H136" s="1"/>
      <c r="I136" s="2"/>
      <c r="J136" s="1" t="s">
        <v>5</v>
      </c>
    </row>
    <row r="137" spans="1:10" x14ac:dyDescent="0.5">
      <c r="A13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37" s="4"/>
      <c r="C137" s="1"/>
      <c r="D137" s="1"/>
      <c r="E137" s="1"/>
      <c r="F137" s="1"/>
      <c r="G137" s="1"/>
      <c r="H137" s="1"/>
      <c r="I137" s="157" t="s">
        <v>69</v>
      </c>
      <c r="J137" s="158" t="str">
        <f>IF(ROW()-26&lt;0,1,1+ROUND((ROW()/26),0))&amp;" / "&amp;$M$1</f>
        <v>6 / 2</v>
      </c>
    </row>
    <row r="138" spans="1:10" ht="21.75" customHeight="1" x14ac:dyDescent="0.5">
      <c r="A138" s="414" t="s">
        <v>6</v>
      </c>
      <c r="B138" s="414" t="s">
        <v>0</v>
      </c>
      <c r="C138" s="414" t="s">
        <v>1</v>
      </c>
      <c r="D138" s="414" t="s">
        <v>2</v>
      </c>
      <c r="E138" s="416" t="s">
        <v>7</v>
      </c>
      <c r="F138" s="417"/>
      <c r="G138" s="416" t="s">
        <v>8</v>
      </c>
      <c r="H138" s="417"/>
      <c r="I138" s="418" t="s">
        <v>9</v>
      </c>
      <c r="J138" s="414" t="s">
        <v>4</v>
      </c>
    </row>
    <row r="139" spans="1:10" x14ac:dyDescent="0.5">
      <c r="A139" s="415"/>
      <c r="B139" s="415"/>
      <c r="C139" s="415"/>
      <c r="D139" s="415"/>
      <c r="E139" s="3" t="s">
        <v>10</v>
      </c>
      <c r="F139" s="3" t="s">
        <v>3</v>
      </c>
      <c r="G139" s="3" t="s">
        <v>10</v>
      </c>
      <c r="H139" s="3" t="s">
        <v>3</v>
      </c>
      <c r="I139" s="419"/>
      <c r="J139" s="415"/>
    </row>
    <row r="140" spans="1:10" x14ac:dyDescent="0.5">
      <c r="A140" s="95"/>
      <c r="B140" s="343" t="s">
        <v>66</v>
      </c>
      <c r="C140" s="153"/>
      <c r="D140" s="343"/>
      <c r="E140" s="154">
        <v>0</v>
      </c>
      <c r="F140" s="154">
        <f>F132</f>
        <v>37535.593749999993</v>
      </c>
      <c r="G140" s="154">
        <v>0</v>
      </c>
      <c r="H140" s="154">
        <f>H132</f>
        <v>17226.2</v>
      </c>
      <c r="I140" s="155">
        <f>F140+H140</f>
        <v>54761.793749999997</v>
      </c>
      <c r="J140" s="6"/>
    </row>
    <row r="141" spans="1:10" x14ac:dyDescent="0.5">
      <c r="A141" s="98">
        <v>1</v>
      </c>
      <c r="B141" s="96" t="s">
        <v>82</v>
      </c>
      <c r="C141" s="21"/>
      <c r="D141" s="9"/>
      <c r="E141" s="8">
        <v>0</v>
      </c>
      <c r="F141" s="8">
        <f t="shared" ref="F141:F149" si="29">E141*C141</f>
        <v>0</v>
      </c>
      <c r="G141" s="8">
        <v>0</v>
      </c>
      <c r="H141" s="8">
        <f t="shared" ref="H141:H150" si="30">G141*C141</f>
        <v>0</v>
      </c>
      <c r="I141" s="8">
        <f t="shared" ref="I141:I150" si="31">H141+F141</f>
        <v>0</v>
      </c>
      <c r="J141" s="16"/>
    </row>
    <row r="142" spans="1:10" x14ac:dyDescent="0.5">
      <c r="A142" s="9"/>
      <c r="B142" s="97" t="s">
        <v>92</v>
      </c>
      <c r="C142" s="21">
        <v>9086</v>
      </c>
      <c r="D142" s="9" t="s">
        <v>81</v>
      </c>
      <c r="E142" s="8">
        <v>28</v>
      </c>
      <c r="F142" s="8">
        <f t="shared" si="29"/>
        <v>254408</v>
      </c>
      <c r="G142" s="8">
        <v>0</v>
      </c>
      <c r="H142" s="8">
        <f t="shared" si="30"/>
        <v>0</v>
      </c>
      <c r="I142" s="8">
        <f t="shared" si="31"/>
        <v>254408</v>
      </c>
      <c r="J142" s="7"/>
    </row>
    <row r="143" spans="1:10" x14ac:dyDescent="0.5">
      <c r="A143" s="9"/>
      <c r="B143" s="97" t="s">
        <v>101</v>
      </c>
      <c r="C143" s="21">
        <v>3321</v>
      </c>
      <c r="D143" s="9" t="s">
        <v>81</v>
      </c>
      <c r="E143" s="8">
        <v>28</v>
      </c>
      <c r="F143" s="8">
        <f t="shared" si="29"/>
        <v>92988</v>
      </c>
      <c r="G143" s="8">
        <v>0</v>
      </c>
      <c r="H143" s="8">
        <f t="shared" si="30"/>
        <v>0</v>
      </c>
      <c r="I143" s="8">
        <f t="shared" si="31"/>
        <v>92988</v>
      </c>
      <c r="J143" s="16"/>
    </row>
    <row r="144" spans="1:10" x14ac:dyDescent="0.5">
      <c r="A144" s="9"/>
      <c r="B144" s="97" t="s">
        <v>105</v>
      </c>
      <c r="C144" s="21">
        <v>720</v>
      </c>
      <c r="D144" s="9" t="s">
        <v>81</v>
      </c>
      <c r="E144" s="8">
        <v>28</v>
      </c>
      <c r="F144" s="8">
        <f t="shared" si="29"/>
        <v>20160</v>
      </c>
      <c r="G144" s="8">
        <v>0</v>
      </c>
      <c r="H144" s="8">
        <f t="shared" si="30"/>
        <v>0</v>
      </c>
      <c r="I144" s="8">
        <f t="shared" si="31"/>
        <v>20160</v>
      </c>
      <c r="J144" s="16"/>
    </row>
    <row r="145" spans="1:10" x14ac:dyDescent="0.5">
      <c r="A145" s="9"/>
      <c r="B145" s="97" t="s">
        <v>102</v>
      </c>
      <c r="C145" s="21">
        <v>9</v>
      </c>
      <c r="D145" s="9" t="s">
        <v>73</v>
      </c>
      <c r="E145" s="8">
        <v>45</v>
      </c>
      <c r="F145" s="8">
        <f t="shared" si="29"/>
        <v>405</v>
      </c>
      <c r="G145" s="8">
        <v>0</v>
      </c>
      <c r="H145" s="8">
        <f t="shared" si="30"/>
        <v>0</v>
      </c>
      <c r="I145" s="8">
        <f t="shared" si="31"/>
        <v>405</v>
      </c>
      <c r="J145" s="16"/>
    </row>
    <row r="146" spans="1:10" ht="27.75" x14ac:dyDescent="0.5">
      <c r="A146" s="9"/>
      <c r="B146" s="97" t="s">
        <v>93</v>
      </c>
      <c r="C146" s="21">
        <v>144</v>
      </c>
      <c r="D146" s="9" t="s">
        <v>58</v>
      </c>
      <c r="E146" s="8">
        <v>51.4</v>
      </c>
      <c r="F146" s="8">
        <f t="shared" si="29"/>
        <v>7401.5999999999995</v>
      </c>
      <c r="G146" s="8">
        <v>0</v>
      </c>
      <c r="H146" s="8">
        <f t="shared" si="30"/>
        <v>0</v>
      </c>
      <c r="I146" s="8">
        <f t="shared" si="31"/>
        <v>7401.5999999999995</v>
      </c>
      <c r="J146" s="16"/>
    </row>
    <row r="147" spans="1:10" x14ac:dyDescent="0.5">
      <c r="A147" s="9"/>
      <c r="B147" s="97" t="s">
        <v>109</v>
      </c>
      <c r="C147" s="21">
        <v>1</v>
      </c>
      <c r="D147" s="9" t="s">
        <v>73</v>
      </c>
      <c r="E147" s="8">
        <v>45</v>
      </c>
      <c r="F147" s="8">
        <f t="shared" si="29"/>
        <v>45</v>
      </c>
      <c r="G147" s="8">
        <v>0</v>
      </c>
      <c r="H147" s="8">
        <f t="shared" si="30"/>
        <v>0</v>
      </c>
      <c r="I147" s="8">
        <f t="shared" si="31"/>
        <v>45</v>
      </c>
      <c r="J147" s="16"/>
    </row>
    <row r="148" spans="1:10" ht="27.75" x14ac:dyDescent="0.5">
      <c r="A148" s="9"/>
      <c r="B148" s="97" t="s">
        <v>119</v>
      </c>
      <c r="C148" s="21">
        <v>16</v>
      </c>
      <c r="D148" s="9" t="s">
        <v>58</v>
      </c>
      <c r="E148" s="8">
        <v>151.4</v>
      </c>
      <c r="F148" s="8">
        <f t="shared" si="29"/>
        <v>2422.4</v>
      </c>
      <c r="G148" s="8">
        <v>0</v>
      </c>
      <c r="H148" s="8">
        <f t="shared" si="30"/>
        <v>0</v>
      </c>
      <c r="I148" s="8">
        <f t="shared" si="31"/>
        <v>2422.4</v>
      </c>
      <c r="J148" s="16"/>
    </row>
    <row r="149" spans="1:10" ht="27.75" x14ac:dyDescent="0.5">
      <c r="A149" s="9"/>
      <c r="B149" s="97" t="s">
        <v>120</v>
      </c>
      <c r="C149" s="21">
        <v>11</v>
      </c>
      <c r="D149" s="9" t="s">
        <v>118</v>
      </c>
      <c r="E149" s="8">
        <v>151.4</v>
      </c>
      <c r="F149" s="8">
        <f t="shared" si="29"/>
        <v>1665.4</v>
      </c>
      <c r="G149" s="8">
        <v>0</v>
      </c>
      <c r="H149" s="8">
        <f t="shared" si="30"/>
        <v>0</v>
      </c>
      <c r="I149" s="8">
        <f t="shared" si="31"/>
        <v>1665.4</v>
      </c>
      <c r="J149" s="16"/>
    </row>
    <row r="150" spans="1:10" x14ac:dyDescent="0.5">
      <c r="A150" s="9"/>
      <c r="B150" s="169" t="s">
        <v>103</v>
      </c>
      <c r="C150" s="170">
        <f>+C142</f>
        <v>9086</v>
      </c>
      <c r="D150" s="171" t="s">
        <v>81</v>
      </c>
      <c r="E150" s="8">
        <v>-1</v>
      </c>
      <c r="F150" s="8">
        <f>E150*C150</f>
        <v>-9086</v>
      </c>
      <c r="G150" s="8">
        <v>10</v>
      </c>
      <c r="H150" s="8">
        <f t="shared" si="30"/>
        <v>90860</v>
      </c>
      <c r="I150" s="8">
        <f t="shared" si="31"/>
        <v>81774</v>
      </c>
      <c r="J150" s="16"/>
    </row>
    <row r="151" spans="1:10" x14ac:dyDescent="0.5">
      <c r="A151" s="9"/>
      <c r="B151" s="97" t="s">
        <v>88</v>
      </c>
      <c r="C151" s="170">
        <f>+C143+C144</f>
        <v>4041</v>
      </c>
      <c r="D151" s="171" t="s">
        <v>81</v>
      </c>
      <c r="E151" s="8">
        <v>0</v>
      </c>
      <c r="F151" s="8">
        <f>E151*C151</f>
        <v>0</v>
      </c>
      <c r="G151" s="8">
        <v>10</v>
      </c>
      <c r="H151" s="8">
        <f>G151*C151</f>
        <v>40410</v>
      </c>
      <c r="I151" s="8">
        <f>H151+F151</f>
        <v>40410</v>
      </c>
      <c r="J151" s="16"/>
    </row>
    <row r="152" spans="1:10" x14ac:dyDescent="0.5">
      <c r="A152" s="9"/>
      <c r="B152" s="172" t="s">
        <v>104</v>
      </c>
      <c r="C152" s="173">
        <v>336</v>
      </c>
      <c r="D152" s="174" t="s">
        <v>11</v>
      </c>
      <c r="E152" s="8">
        <v>40</v>
      </c>
      <c r="F152" s="8">
        <f t="shared" ref="F152" si="32">E152*C152</f>
        <v>13440</v>
      </c>
      <c r="G152" s="8">
        <v>25</v>
      </c>
      <c r="H152" s="8">
        <f t="shared" ref="H152" si="33">G152*C152</f>
        <v>8400</v>
      </c>
      <c r="I152" s="8">
        <f t="shared" ref="I152" si="34">H152+F152</f>
        <v>21840</v>
      </c>
      <c r="J152" s="16"/>
    </row>
    <row r="153" spans="1:10" x14ac:dyDescent="0.5">
      <c r="A153" s="12"/>
      <c r="B153" s="3" t="str">
        <f>"รวมค่าวัสดุและค่าแรงงาน "&amp;B114</f>
        <v>รวมค่าวัสดุและค่าแรงงาน งานวิศวกรรมโครงสร้าง</v>
      </c>
      <c r="C153" s="12"/>
      <c r="D153" s="12"/>
      <c r="E153" s="14"/>
      <c r="F153" s="14">
        <f t="shared" ref="F153" si="35">SUM(F140:F152)</f>
        <v>421384.99375000002</v>
      </c>
      <c r="G153" s="14"/>
      <c r="H153" s="14">
        <f t="shared" ref="H153" si="36">SUM(H140:H152)</f>
        <v>156896.20000000001</v>
      </c>
      <c r="I153" s="14">
        <f>SUM(I140:I152)</f>
        <v>578281.19375000009</v>
      </c>
      <c r="J153" s="15"/>
    </row>
    <row r="154" spans="1:10" x14ac:dyDescent="0.5">
      <c r="A154" s="189"/>
      <c r="B154" s="190"/>
      <c r="C154" s="191"/>
      <c r="D154" s="192"/>
      <c r="E154" s="193">
        <v>0</v>
      </c>
      <c r="F154" s="193">
        <v>0</v>
      </c>
      <c r="G154" s="193">
        <v>0</v>
      </c>
      <c r="H154" s="193">
        <v>0</v>
      </c>
      <c r="I154" s="194">
        <f>F154+H154</f>
        <v>0</v>
      </c>
      <c r="J154" s="195"/>
    </row>
    <row r="155" spans="1:10" x14ac:dyDescent="0.5">
      <c r="A155" s="95" t="s">
        <v>56</v>
      </c>
      <c r="B155" s="6" t="s">
        <v>110</v>
      </c>
      <c r="C155" s="153"/>
      <c r="D155" s="148"/>
      <c r="E155" s="196">
        <v>0</v>
      </c>
      <c r="F155" s="196">
        <v>0</v>
      </c>
      <c r="G155" s="196">
        <v>0</v>
      </c>
      <c r="H155" s="196">
        <v>0</v>
      </c>
      <c r="I155" s="197">
        <f>F155+H155</f>
        <v>0</v>
      </c>
      <c r="J155" s="7"/>
    </row>
    <row r="156" spans="1:10" x14ac:dyDescent="0.5">
      <c r="A156" s="98">
        <v>2</v>
      </c>
      <c r="B156" s="96" t="s">
        <v>65</v>
      </c>
      <c r="C156" s="21"/>
      <c r="D156" s="9"/>
      <c r="E156" s="8">
        <v>0</v>
      </c>
      <c r="F156" s="8">
        <f t="shared" ref="F156:F158" si="37">E156*C156</f>
        <v>0</v>
      </c>
      <c r="G156" s="8">
        <v>0</v>
      </c>
      <c r="H156" s="8">
        <f t="shared" ref="H156:H158" si="38">G156*C156</f>
        <v>0</v>
      </c>
      <c r="I156" s="8">
        <f t="shared" ref="I156:I158" si="39">H156+F156</f>
        <v>0</v>
      </c>
      <c r="J156" s="7"/>
    </row>
    <row r="157" spans="1:10" x14ac:dyDescent="0.5">
      <c r="A157" s="9"/>
      <c r="B157" s="152" t="s">
        <v>106</v>
      </c>
      <c r="C157" s="170">
        <v>382</v>
      </c>
      <c r="D157" s="9" t="s">
        <v>11</v>
      </c>
      <c r="E157" s="8">
        <v>280</v>
      </c>
      <c r="F157" s="8">
        <f t="shared" si="37"/>
        <v>106960</v>
      </c>
      <c r="G157" s="8">
        <v>70</v>
      </c>
      <c r="H157" s="8">
        <f t="shared" si="38"/>
        <v>26740</v>
      </c>
      <c r="I157" s="8">
        <f t="shared" si="39"/>
        <v>133700</v>
      </c>
      <c r="J157" s="7"/>
    </row>
    <row r="158" spans="1:10" x14ac:dyDescent="0.5">
      <c r="A158" s="9"/>
      <c r="B158" s="152" t="s">
        <v>107</v>
      </c>
      <c r="C158" s="21">
        <v>130</v>
      </c>
      <c r="D158" s="9" t="s">
        <v>86</v>
      </c>
      <c r="E158" s="8">
        <v>220</v>
      </c>
      <c r="F158" s="8">
        <f t="shared" si="37"/>
        <v>28600</v>
      </c>
      <c r="G158" s="8">
        <v>50</v>
      </c>
      <c r="H158" s="8">
        <f t="shared" si="38"/>
        <v>6500</v>
      </c>
      <c r="I158" s="8">
        <f t="shared" si="39"/>
        <v>35100</v>
      </c>
      <c r="J158" s="181"/>
    </row>
    <row r="159" spans="1:10" x14ac:dyDescent="0.5">
      <c r="A159" s="12"/>
      <c r="B159" s="3" t="str">
        <f>"ยอดยกไป "</f>
        <v xml:space="preserve">ยอดยกไป </v>
      </c>
      <c r="C159" s="12"/>
      <c r="D159" s="12"/>
      <c r="E159" s="13"/>
      <c r="F159" s="14">
        <f>SUM(F155:F158)</f>
        <v>135560</v>
      </c>
      <c r="G159" s="13"/>
      <c r="H159" s="14">
        <f>SUM(H155:H158)</f>
        <v>33240</v>
      </c>
      <c r="I159" s="14">
        <f>SUM(I155:I158)</f>
        <v>168800</v>
      </c>
      <c r="J159" s="15"/>
    </row>
    <row r="162" spans="1:10" x14ac:dyDescent="0.5">
      <c r="A162" s="4" t="str">
        <f>A135</f>
        <v>รายการค่างานราคากลางงานก่อสร้าง    โครงการก่อสร้างพระบรมราชานุสาวรีย์ รัชกาลที่ 5</v>
      </c>
      <c r="B162" s="4"/>
      <c r="C162" s="1"/>
      <c r="D162" s="1"/>
      <c r="E162" s="1"/>
      <c r="F162" s="1"/>
      <c r="G162" s="1"/>
      <c r="H162" s="1"/>
      <c r="I162" s="2"/>
      <c r="J162" s="1"/>
    </row>
    <row r="163" spans="1:10" x14ac:dyDescent="0.5">
      <c r="A163" s="4" t="str">
        <f>A136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63" s="4"/>
      <c r="C163" s="1"/>
      <c r="D163" s="1"/>
      <c r="E163" s="1"/>
      <c r="F163" s="1" t="str">
        <f>F109</f>
        <v>คำนวณราคากลาง เมื่อวันที่  24 เดือน มกราคม  พ.ศ. 2565</v>
      </c>
      <c r="G163" s="1"/>
      <c r="H163" s="1"/>
      <c r="I163" s="2"/>
      <c r="J163" s="1" t="s">
        <v>5</v>
      </c>
    </row>
    <row r="164" spans="1:10" x14ac:dyDescent="0.5">
      <c r="A164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64" s="4"/>
      <c r="C164" s="1"/>
      <c r="D164" s="1"/>
      <c r="E164" s="1"/>
      <c r="F164" s="1"/>
      <c r="G164" s="1"/>
      <c r="H164" s="1"/>
      <c r="I164" s="157" t="s">
        <v>69</v>
      </c>
      <c r="J164" s="158" t="str">
        <f>IF(ROW()-26&lt;0,1,1+ROUND((ROW()/26),0))&amp;" / "&amp;$M$1</f>
        <v>7 / 2</v>
      </c>
    </row>
    <row r="165" spans="1:10" ht="21.75" customHeight="1" x14ac:dyDescent="0.5">
      <c r="A165" s="414" t="s">
        <v>6</v>
      </c>
      <c r="B165" s="414" t="s">
        <v>0</v>
      </c>
      <c r="C165" s="414" t="s">
        <v>1</v>
      </c>
      <c r="D165" s="414" t="s">
        <v>2</v>
      </c>
      <c r="E165" s="416" t="s">
        <v>7</v>
      </c>
      <c r="F165" s="417"/>
      <c r="G165" s="416" t="s">
        <v>8</v>
      </c>
      <c r="H165" s="417"/>
      <c r="I165" s="418" t="s">
        <v>9</v>
      </c>
      <c r="J165" s="414" t="s">
        <v>4</v>
      </c>
    </row>
    <row r="166" spans="1:10" x14ac:dyDescent="0.5">
      <c r="A166" s="415"/>
      <c r="B166" s="415"/>
      <c r="C166" s="415"/>
      <c r="D166" s="415"/>
      <c r="E166" s="3" t="s">
        <v>10</v>
      </c>
      <c r="F166" s="3" t="s">
        <v>3</v>
      </c>
      <c r="G166" s="3" t="s">
        <v>10</v>
      </c>
      <c r="H166" s="3" t="s">
        <v>3</v>
      </c>
      <c r="I166" s="419"/>
      <c r="J166" s="415"/>
    </row>
    <row r="167" spans="1:10" x14ac:dyDescent="0.5">
      <c r="A167" s="95"/>
      <c r="B167" s="343" t="s">
        <v>66</v>
      </c>
      <c r="C167" s="153"/>
      <c r="D167" s="343"/>
      <c r="E167" s="154">
        <v>0</v>
      </c>
      <c r="F167" s="154">
        <f>F159</f>
        <v>135560</v>
      </c>
      <c r="G167" s="154">
        <v>0</v>
      </c>
      <c r="H167" s="154">
        <f>H159</f>
        <v>33240</v>
      </c>
      <c r="I167" s="155">
        <f>F167+H167</f>
        <v>168800</v>
      </c>
      <c r="J167" s="6"/>
    </row>
    <row r="168" spans="1:10" x14ac:dyDescent="0.5">
      <c r="A168" s="9"/>
      <c r="B168" s="185" t="s">
        <v>108</v>
      </c>
      <c r="C168" s="186">
        <v>336</v>
      </c>
      <c r="D168" s="187" t="s">
        <v>11</v>
      </c>
      <c r="E168" s="8">
        <v>40</v>
      </c>
      <c r="F168" s="8">
        <f t="shared" ref="F168" si="40">E168*C168</f>
        <v>13440</v>
      </c>
      <c r="G168" s="8">
        <v>25</v>
      </c>
      <c r="H168" s="8">
        <f t="shared" ref="H168" si="41">G168*C168</f>
        <v>8400</v>
      </c>
      <c r="I168" s="8">
        <f t="shared" ref="I168" si="42">H168+F168</f>
        <v>21840</v>
      </c>
      <c r="J168" s="16"/>
    </row>
    <row r="169" spans="1:10" x14ac:dyDescent="0.5">
      <c r="A169" s="183"/>
      <c r="B169" s="182"/>
      <c r="C169" s="170"/>
      <c r="D169" s="183"/>
      <c r="E169" s="184"/>
      <c r="F169" s="184"/>
      <c r="G169" s="184"/>
      <c r="H169" s="184"/>
      <c r="I169" s="184"/>
      <c r="J169" s="198"/>
    </row>
    <row r="170" spans="1:10" x14ac:dyDescent="0.5">
      <c r="A170" s="9"/>
      <c r="B170" s="152"/>
      <c r="C170" s="21"/>
      <c r="D170" s="9"/>
      <c r="E170" s="8"/>
      <c r="F170" s="8"/>
      <c r="G170" s="8"/>
      <c r="H170" s="8"/>
      <c r="I170" s="8"/>
      <c r="J170" s="7"/>
    </row>
    <row r="171" spans="1:10" x14ac:dyDescent="0.5">
      <c r="A171" s="9"/>
      <c r="B171" s="172"/>
      <c r="C171" s="173"/>
      <c r="D171" s="174"/>
      <c r="E171" s="8"/>
      <c r="F171" s="8"/>
      <c r="G171" s="8"/>
      <c r="H171" s="8"/>
      <c r="I171" s="8"/>
      <c r="J171" s="16"/>
    </row>
    <row r="172" spans="1:10" x14ac:dyDescent="0.5">
      <c r="A172" s="12"/>
      <c r="B172" s="3" t="str">
        <f>"รวมค่าวัสดุและค่าแรงงาน " &amp;B168</f>
        <v>รวมค่าวัสดุและค่าแรงงาน     - งานทาสีน้ำมัน</v>
      </c>
      <c r="C172" s="12"/>
      <c r="D172" s="12"/>
      <c r="E172" s="13"/>
      <c r="F172" s="14">
        <f>SUM(F167:F171)</f>
        <v>149000</v>
      </c>
      <c r="G172" s="13"/>
      <c r="H172" s="14">
        <f>SUM(H167:H171)</f>
        <v>41640</v>
      </c>
      <c r="I172" s="14">
        <f>SUM(I167:I171)</f>
        <v>190640</v>
      </c>
      <c r="J172" s="15"/>
    </row>
    <row r="173" spans="1:10" x14ac:dyDescent="0.5">
      <c r="A173" s="98">
        <v>3</v>
      </c>
      <c r="B173" s="96" t="s">
        <v>83</v>
      </c>
      <c r="C173" s="21"/>
      <c r="D173" s="9"/>
      <c r="E173" s="8">
        <v>0</v>
      </c>
      <c r="F173" s="8">
        <f t="shared" ref="F173:F175" si="43">E173*C173</f>
        <v>0</v>
      </c>
      <c r="G173" s="8">
        <v>0</v>
      </c>
      <c r="H173" s="8">
        <f t="shared" ref="H173:H175" si="44">G173*C173</f>
        <v>0</v>
      </c>
      <c r="I173" s="8">
        <f t="shared" ref="I173:I175" si="45">H173+F173</f>
        <v>0</v>
      </c>
      <c r="J173" s="175"/>
    </row>
    <row r="174" spans="1:10" x14ac:dyDescent="0.5">
      <c r="A174" s="9"/>
      <c r="B174" s="176" t="s">
        <v>84</v>
      </c>
      <c r="C174" s="177">
        <v>16</v>
      </c>
      <c r="D174" s="178" t="s">
        <v>58</v>
      </c>
      <c r="E174" s="179">
        <v>1024</v>
      </c>
      <c r="F174" s="179">
        <f t="shared" si="43"/>
        <v>16384</v>
      </c>
      <c r="G174" s="179">
        <v>450</v>
      </c>
      <c r="H174" s="179">
        <f t="shared" si="44"/>
        <v>7200</v>
      </c>
      <c r="I174" s="179">
        <f t="shared" si="45"/>
        <v>23584</v>
      </c>
      <c r="J174" s="16"/>
    </row>
    <row r="175" spans="1:10" x14ac:dyDescent="0.5">
      <c r="A175" s="9"/>
      <c r="B175" s="176" t="s">
        <v>121</v>
      </c>
      <c r="C175" s="177"/>
      <c r="D175" s="178"/>
      <c r="E175" s="179">
        <v>0</v>
      </c>
      <c r="F175" s="179">
        <f t="shared" si="43"/>
        <v>0</v>
      </c>
      <c r="G175" s="179">
        <v>0</v>
      </c>
      <c r="H175" s="179">
        <f t="shared" si="44"/>
        <v>0</v>
      </c>
      <c r="I175" s="179">
        <f t="shared" si="45"/>
        <v>0</v>
      </c>
      <c r="J175" s="16"/>
    </row>
    <row r="176" spans="1:10" x14ac:dyDescent="0.5">
      <c r="A176" s="9"/>
      <c r="B176" s="176" t="s">
        <v>122</v>
      </c>
      <c r="C176" s="177"/>
      <c r="D176" s="178"/>
      <c r="E176" s="179"/>
      <c r="F176" s="179"/>
      <c r="G176" s="179"/>
      <c r="H176" s="179"/>
      <c r="I176" s="179"/>
      <c r="J176" s="16"/>
    </row>
    <row r="177" spans="1:10" x14ac:dyDescent="0.5">
      <c r="A177" s="9"/>
      <c r="B177" s="176"/>
      <c r="C177" s="177"/>
      <c r="D177" s="178"/>
      <c r="E177" s="179"/>
      <c r="F177" s="179"/>
      <c r="G177" s="179"/>
      <c r="H177" s="179"/>
      <c r="I177" s="179"/>
      <c r="J177" s="16"/>
    </row>
    <row r="178" spans="1:10" x14ac:dyDescent="0.5">
      <c r="A178" s="9"/>
      <c r="B178" s="176"/>
      <c r="C178" s="177"/>
      <c r="D178" s="178"/>
      <c r="E178" s="179"/>
      <c r="F178" s="179"/>
      <c r="G178" s="179"/>
      <c r="H178" s="179"/>
      <c r="I178" s="179"/>
      <c r="J178" s="16"/>
    </row>
    <row r="179" spans="1:10" x14ac:dyDescent="0.5">
      <c r="A179" s="12"/>
      <c r="B179" s="3" t="str">
        <f>"รวมค่าวัสดุและค่าแรงงาน " &amp;B173</f>
        <v>รวมค่าวัสดุและค่าแรงงาน งานระบบไฟฟ้า</v>
      </c>
      <c r="C179" s="12"/>
      <c r="D179" s="12"/>
      <c r="E179" s="13"/>
      <c r="F179" s="14">
        <f>SUM(F173:F178)</f>
        <v>16384</v>
      </c>
      <c r="G179" s="13"/>
      <c r="H179" s="14">
        <f>SUM(H173:H178)</f>
        <v>7200</v>
      </c>
      <c r="I179" s="14">
        <f>F179+H179</f>
        <v>23584</v>
      </c>
      <c r="J179" s="16"/>
    </row>
    <row r="180" spans="1:10" x14ac:dyDescent="0.5">
      <c r="A180" s="98">
        <v>4</v>
      </c>
      <c r="B180" s="96" t="s">
        <v>115</v>
      </c>
      <c r="C180" s="21"/>
      <c r="D180" s="9"/>
      <c r="E180" s="8">
        <v>0</v>
      </c>
      <c r="F180" s="8">
        <f t="shared" ref="F180" si="46">E180*C180</f>
        <v>0</v>
      </c>
      <c r="G180" s="8">
        <v>0</v>
      </c>
      <c r="H180" s="8">
        <f t="shared" ref="H180" si="47">G180*C180</f>
        <v>0</v>
      </c>
      <c r="I180" s="8">
        <f t="shared" ref="I180" si="48">H180+F180</f>
        <v>0</v>
      </c>
      <c r="J180" s="7"/>
    </row>
    <row r="181" spans="1:10" x14ac:dyDescent="0.5">
      <c r="A181" s="9"/>
      <c r="B181" s="176"/>
      <c r="C181" s="177"/>
      <c r="D181" s="178"/>
      <c r="E181" s="179"/>
      <c r="F181" s="179"/>
      <c r="G181" s="179"/>
      <c r="H181" s="179"/>
      <c r="I181" s="179"/>
      <c r="J181" s="7"/>
    </row>
    <row r="182" spans="1:10" x14ac:dyDescent="0.5">
      <c r="A182" s="9"/>
      <c r="B182" s="176"/>
      <c r="C182" s="177"/>
      <c r="D182" s="178"/>
      <c r="E182" s="179"/>
      <c r="F182" s="179"/>
      <c r="G182" s="179"/>
      <c r="H182" s="179"/>
      <c r="I182" s="179"/>
      <c r="J182" s="7"/>
    </row>
    <row r="183" spans="1:10" x14ac:dyDescent="0.5">
      <c r="A183" s="9"/>
      <c r="B183" s="176"/>
      <c r="C183" s="177"/>
      <c r="D183" s="178"/>
      <c r="E183" s="179"/>
      <c r="F183" s="179"/>
      <c r="G183" s="179"/>
      <c r="H183" s="179"/>
      <c r="I183" s="179"/>
      <c r="J183" s="7"/>
    </row>
    <row r="184" spans="1:10" x14ac:dyDescent="0.5">
      <c r="A184" s="200"/>
      <c r="B184" s="201"/>
      <c r="C184" s="202"/>
      <c r="D184" s="203"/>
      <c r="E184" s="204"/>
      <c r="F184" s="204"/>
      <c r="G184" s="204"/>
      <c r="H184" s="204"/>
      <c r="I184" s="204"/>
      <c r="J184" s="205"/>
    </row>
    <row r="185" spans="1:10" x14ac:dyDescent="0.5">
      <c r="A185" s="12"/>
      <c r="B185" s="3" t="str">
        <f>"รวมค่าวัสดุและค่าแรงงาน " &amp;B180</f>
        <v>รวมค่าวัสดุและค่าแรงงาน งานอื่นๆ</v>
      </c>
      <c r="C185" s="12"/>
      <c r="D185" s="12"/>
      <c r="E185" s="13"/>
      <c r="F185" s="14">
        <f>SUM(F180:F184)</f>
        <v>0</v>
      </c>
      <c r="G185" s="13"/>
      <c r="H185" s="14">
        <f>SUM(H180:H184)</f>
        <v>0</v>
      </c>
      <c r="I185" s="14">
        <f>SUM(I180:I184)</f>
        <v>0</v>
      </c>
      <c r="J185" s="206"/>
    </row>
    <row r="186" spans="1:10" x14ac:dyDescent="0.5">
      <c r="A186" s="12"/>
      <c r="B186" s="180" t="str">
        <f>"รวมค่าวัสดุและค่าแรงงาน " &amp;B113</f>
        <v>รวมค่าวัสดุและค่าแรงงาน งานก่อสร้างอาคารจอดรถยนต์ รูปแบบที่ (2) ต่อ 1 หลัง</v>
      </c>
      <c r="C186" s="12"/>
      <c r="D186" s="12"/>
      <c r="E186" s="13"/>
      <c r="F186" s="14">
        <f>F185+F179+F172+F153</f>
        <v>586768.99375000002</v>
      </c>
      <c r="G186" s="13"/>
      <c r="H186" s="14">
        <f>H185+H179+H172+H153</f>
        <v>205736.2</v>
      </c>
      <c r="I186" s="14">
        <f>I185+I179+I172+I153</f>
        <v>792505.19375000009</v>
      </c>
      <c r="J186" s="15"/>
    </row>
    <row r="189" spans="1:10" x14ac:dyDescent="0.5">
      <c r="A189" s="4" t="str">
        <f>A162</f>
        <v>รายการค่างานราคากลางงานก่อสร้าง    โครงการก่อสร้างพระบรมราชานุสาวรีย์ รัชกาลที่ 5</v>
      </c>
      <c r="B189" s="4"/>
      <c r="C189" s="1"/>
      <c r="D189" s="1"/>
      <c r="E189" s="1"/>
      <c r="F189" s="1"/>
      <c r="G189" s="1"/>
      <c r="H189" s="1"/>
      <c r="I189" s="2"/>
      <c r="J189" s="1"/>
    </row>
    <row r="190" spans="1:10" x14ac:dyDescent="0.5">
      <c r="A190" s="4" t="str">
        <f>A163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190" s="4"/>
      <c r="C190" s="1"/>
      <c r="D190" s="1"/>
      <c r="E190" s="1"/>
      <c r="F190" s="1" t="str">
        <f>F163</f>
        <v>คำนวณราคากลาง เมื่อวันที่  24 เดือน มกราคม  พ.ศ. 2565</v>
      </c>
      <c r="G190" s="1"/>
      <c r="H190" s="1"/>
      <c r="I190" s="2"/>
      <c r="J190" s="1" t="s">
        <v>5</v>
      </c>
    </row>
    <row r="191" spans="1:10" x14ac:dyDescent="0.5">
      <c r="A191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191" s="4"/>
      <c r="C191" s="1"/>
      <c r="D191" s="1"/>
      <c r="E191" s="1"/>
      <c r="F191" s="1"/>
      <c r="G191" s="1"/>
      <c r="H191" s="1"/>
      <c r="I191" s="157" t="s">
        <v>69</v>
      </c>
      <c r="J191" s="158" t="str">
        <f>IF(ROW()-26&lt;0,1,1+ROUND((ROW()/26),0))&amp;" / "&amp;$M$1</f>
        <v>8 / 2</v>
      </c>
    </row>
    <row r="192" spans="1:10" x14ac:dyDescent="0.5">
      <c r="A192" s="412" t="s">
        <v>6</v>
      </c>
      <c r="B192" s="412" t="s">
        <v>0</v>
      </c>
      <c r="C192" s="412" t="s">
        <v>1</v>
      </c>
      <c r="D192" s="412" t="s">
        <v>2</v>
      </c>
      <c r="E192" s="412" t="s">
        <v>7</v>
      </c>
      <c r="F192" s="412"/>
      <c r="G192" s="412" t="s">
        <v>8</v>
      </c>
      <c r="H192" s="412"/>
      <c r="I192" s="413" t="s">
        <v>9</v>
      </c>
      <c r="J192" s="412" t="s">
        <v>4</v>
      </c>
    </row>
    <row r="193" spans="1:10" x14ac:dyDescent="0.5">
      <c r="A193" s="412"/>
      <c r="B193" s="412"/>
      <c r="C193" s="412"/>
      <c r="D193" s="412"/>
      <c r="E193" s="3" t="s">
        <v>10</v>
      </c>
      <c r="F193" s="3" t="s">
        <v>3</v>
      </c>
      <c r="G193" s="3" t="s">
        <v>10</v>
      </c>
      <c r="H193" s="3" t="s">
        <v>3</v>
      </c>
      <c r="I193" s="412"/>
      <c r="J193" s="412"/>
    </row>
    <row r="194" spans="1:10" x14ac:dyDescent="0.5">
      <c r="A194" s="95" t="s">
        <v>67</v>
      </c>
      <c r="B194" s="6" t="s">
        <v>162</v>
      </c>
      <c r="C194" s="153"/>
      <c r="D194" s="343"/>
      <c r="E194" s="154"/>
      <c r="F194" s="154"/>
      <c r="G194" s="154"/>
      <c r="H194" s="154"/>
      <c r="I194" s="155"/>
      <c r="J194" s="6"/>
    </row>
    <row r="195" spans="1:10" x14ac:dyDescent="0.5">
      <c r="A195" s="98">
        <v>1</v>
      </c>
      <c r="B195" s="96" t="s">
        <v>63</v>
      </c>
      <c r="C195" s="21"/>
      <c r="D195" s="9"/>
      <c r="E195" s="8"/>
      <c r="F195" s="8"/>
      <c r="G195" s="8"/>
      <c r="H195" s="8"/>
      <c r="I195" s="8"/>
      <c r="J195" s="16"/>
    </row>
    <row r="196" spans="1:10" x14ac:dyDescent="0.5">
      <c r="A196" s="98"/>
      <c r="B196" s="152" t="s">
        <v>91</v>
      </c>
      <c r="C196" s="21">
        <v>16</v>
      </c>
      <c r="D196" s="9" t="s">
        <v>12</v>
      </c>
      <c r="E196" s="8">
        <v>0</v>
      </c>
      <c r="F196" s="8">
        <f t="shared" ref="F196:F208" si="49">E196*C196</f>
        <v>0</v>
      </c>
      <c r="G196" s="8">
        <v>150</v>
      </c>
      <c r="H196" s="8">
        <f t="shared" ref="H196:H212" si="50">G196*C196</f>
        <v>2400</v>
      </c>
      <c r="I196" s="8">
        <f t="shared" ref="I196:I212" si="51">H196+F196</f>
        <v>2400</v>
      </c>
      <c r="J196" s="16"/>
    </row>
    <row r="197" spans="1:10" x14ac:dyDescent="0.5">
      <c r="A197" s="9"/>
      <c r="B197" s="152" t="s">
        <v>98</v>
      </c>
      <c r="C197" s="21">
        <v>30</v>
      </c>
      <c r="D197" s="9" t="s">
        <v>12</v>
      </c>
      <c r="E197" s="8">
        <v>0</v>
      </c>
      <c r="F197" s="8">
        <f t="shared" si="49"/>
        <v>0</v>
      </c>
      <c r="G197" s="8">
        <v>99</v>
      </c>
      <c r="H197" s="8">
        <f t="shared" si="50"/>
        <v>2970</v>
      </c>
      <c r="I197" s="8">
        <f t="shared" si="51"/>
        <v>2970</v>
      </c>
      <c r="J197" s="16"/>
    </row>
    <row r="198" spans="1:10" x14ac:dyDescent="0.5">
      <c r="A198" s="9"/>
      <c r="B198" s="152" t="s">
        <v>99</v>
      </c>
      <c r="C198" s="21">
        <v>22</v>
      </c>
      <c r="D198" s="9" t="s">
        <v>12</v>
      </c>
      <c r="E198" s="8">
        <v>220</v>
      </c>
      <c r="F198" s="8">
        <f t="shared" si="49"/>
        <v>4840</v>
      </c>
      <c r="G198" s="8">
        <v>90</v>
      </c>
      <c r="H198" s="8">
        <f t="shared" si="50"/>
        <v>1980</v>
      </c>
      <c r="I198" s="8">
        <f t="shared" si="51"/>
        <v>6820</v>
      </c>
      <c r="J198" s="7"/>
    </row>
    <row r="199" spans="1:10" x14ac:dyDescent="0.5">
      <c r="A199" s="9"/>
      <c r="B199" s="152" t="s">
        <v>78</v>
      </c>
      <c r="C199" s="21">
        <v>2</v>
      </c>
      <c r="D199" s="9" t="s">
        <v>12</v>
      </c>
      <c r="E199" s="8">
        <v>220</v>
      </c>
      <c r="F199" s="8">
        <f t="shared" si="49"/>
        <v>440</v>
      </c>
      <c r="G199" s="8">
        <v>90</v>
      </c>
      <c r="H199" s="8">
        <f t="shared" si="50"/>
        <v>180</v>
      </c>
      <c r="I199" s="8">
        <f t="shared" si="51"/>
        <v>620</v>
      </c>
      <c r="J199" s="7"/>
    </row>
    <row r="200" spans="1:10" x14ac:dyDescent="0.5">
      <c r="A200" s="9"/>
      <c r="B200" s="152" t="s">
        <v>79</v>
      </c>
      <c r="C200" s="21">
        <v>1</v>
      </c>
      <c r="D200" s="9" t="s">
        <v>12</v>
      </c>
      <c r="E200" s="8">
        <v>1495.33</v>
      </c>
      <c r="F200" s="8">
        <f t="shared" si="49"/>
        <v>1495.33</v>
      </c>
      <c r="G200" s="8">
        <v>398</v>
      </c>
      <c r="H200" s="8">
        <f t="shared" si="50"/>
        <v>398</v>
      </c>
      <c r="I200" s="8">
        <f t="shared" si="51"/>
        <v>1893.33</v>
      </c>
      <c r="J200" s="16"/>
    </row>
    <row r="201" spans="1:10" x14ac:dyDescent="0.5">
      <c r="A201" s="9"/>
      <c r="B201" s="152" t="s">
        <v>128</v>
      </c>
      <c r="C201" s="21">
        <v>8.3000000000000007</v>
      </c>
      <c r="D201" s="9" t="s">
        <v>12</v>
      </c>
      <c r="E201" s="8">
        <v>1523.36</v>
      </c>
      <c r="F201" s="8">
        <f t="shared" si="49"/>
        <v>12643.888000000001</v>
      </c>
      <c r="G201" s="8">
        <v>391</v>
      </c>
      <c r="H201" s="8">
        <f t="shared" si="50"/>
        <v>3245.3</v>
      </c>
      <c r="I201" s="8">
        <f t="shared" si="51"/>
        <v>15889.188000000002</v>
      </c>
      <c r="J201" s="16"/>
    </row>
    <row r="202" spans="1:10" x14ac:dyDescent="0.5">
      <c r="A202" s="9"/>
      <c r="B202" s="152" t="s">
        <v>80</v>
      </c>
      <c r="C202" s="21"/>
      <c r="D202" s="9"/>
      <c r="E202" s="8">
        <v>0</v>
      </c>
      <c r="F202" s="8">
        <f t="shared" si="49"/>
        <v>0</v>
      </c>
      <c r="G202" s="8">
        <v>0</v>
      </c>
      <c r="H202" s="8">
        <f t="shared" si="50"/>
        <v>0</v>
      </c>
      <c r="I202" s="8">
        <f t="shared" si="51"/>
        <v>0</v>
      </c>
      <c r="J202" s="16"/>
    </row>
    <row r="203" spans="1:10" x14ac:dyDescent="0.5">
      <c r="A203" s="9"/>
      <c r="B203" s="164" t="s">
        <v>94</v>
      </c>
      <c r="C203" s="21">
        <v>41</v>
      </c>
      <c r="D203" s="9" t="s">
        <v>81</v>
      </c>
      <c r="E203" s="162">
        <v>26.24</v>
      </c>
      <c r="F203" s="8">
        <f t="shared" si="49"/>
        <v>1075.8399999999999</v>
      </c>
      <c r="G203" s="8">
        <v>4.0999999999999996</v>
      </c>
      <c r="H203" s="8">
        <f t="shared" si="50"/>
        <v>168.1</v>
      </c>
      <c r="I203" s="8">
        <f t="shared" si="51"/>
        <v>1243.9399999999998</v>
      </c>
      <c r="J203" s="16"/>
    </row>
    <row r="204" spans="1:10" x14ac:dyDescent="0.5">
      <c r="A204" s="9"/>
      <c r="B204" s="164" t="s">
        <v>95</v>
      </c>
      <c r="C204" s="21">
        <v>223</v>
      </c>
      <c r="D204" s="9" t="s">
        <v>81</v>
      </c>
      <c r="E204" s="162">
        <v>24.57</v>
      </c>
      <c r="F204" s="8">
        <f t="shared" si="49"/>
        <v>5479.11</v>
      </c>
      <c r="G204" s="8">
        <v>3.3</v>
      </c>
      <c r="H204" s="8">
        <f t="shared" si="50"/>
        <v>735.9</v>
      </c>
      <c r="I204" s="8">
        <f t="shared" si="51"/>
        <v>6215.0099999999993</v>
      </c>
      <c r="J204" s="16"/>
    </row>
    <row r="205" spans="1:10" x14ac:dyDescent="0.5">
      <c r="A205" s="9"/>
      <c r="B205" s="164" t="s">
        <v>96</v>
      </c>
      <c r="C205" s="21">
        <v>0</v>
      </c>
      <c r="D205" s="9" t="s">
        <v>81</v>
      </c>
      <c r="E205" s="162">
        <v>24.12</v>
      </c>
      <c r="F205" s="8">
        <f t="shared" si="49"/>
        <v>0</v>
      </c>
      <c r="G205" s="8">
        <v>3.3</v>
      </c>
      <c r="H205" s="8">
        <f t="shared" si="50"/>
        <v>0</v>
      </c>
      <c r="I205" s="8">
        <f t="shared" si="51"/>
        <v>0</v>
      </c>
      <c r="J205" s="16"/>
    </row>
    <row r="206" spans="1:10" x14ac:dyDescent="0.5">
      <c r="A206" s="9"/>
      <c r="B206" s="164" t="s">
        <v>97</v>
      </c>
      <c r="C206" s="21">
        <v>320</v>
      </c>
      <c r="D206" s="9" t="s">
        <v>81</v>
      </c>
      <c r="E206" s="162">
        <v>24.41</v>
      </c>
      <c r="F206" s="8">
        <f t="shared" si="49"/>
        <v>7811.2</v>
      </c>
      <c r="G206" s="8">
        <v>3.3</v>
      </c>
      <c r="H206" s="8">
        <f t="shared" si="50"/>
        <v>1056</v>
      </c>
      <c r="I206" s="8">
        <f t="shared" si="51"/>
        <v>8867.2000000000007</v>
      </c>
      <c r="J206" s="16"/>
    </row>
    <row r="207" spans="1:10" x14ac:dyDescent="0.5">
      <c r="A207" s="9"/>
      <c r="B207" s="188" t="s">
        <v>123</v>
      </c>
      <c r="C207" s="21">
        <v>17.55</v>
      </c>
      <c r="D207" s="9" t="s">
        <v>81</v>
      </c>
      <c r="E207" s="162">
        <v>31.05</v>
      </c>
      <c r="F207" s="8">
        <f t="shared" si="49"/>
        <v>544.92750000000001</v>
      </c>
      <c r="G207" s="8">
        <v>0</v>
      </c>
      <c r="H207" s="8">
        <f t="shared" si="50"/>
        <v>0</v>
      </c>
      <c r="I207" s="8">
        <f t="shared" si="51"/>
        <v>544.92750000000001</v>
      </c>
      <c r="J207" s="7"/>
    </row>
    <row r="208" spans="1:10" x14ac:dyDescent="0.5">
      <c r="A208" s="9"/>
      <c r="B208" s="188" t="s">
        <v>124</v>
      </c>
      <c r="C208" s="21">
        <f>+C210*0.6</f>
        <v>24.3</v>
      </c>
      <c r="D208" s="9" t="s">
        <v>11</v>
      </c>
      <c r="E208" s="162">
        <v>250</v>
      </c>
      <c r="F208" s="8">
        <f t="shared" si="49"/>
        <v>6075</v>
      </c>
      <c r="G208" s="8">
        <v>0</v>
      </c>
      <c r="H208" s="8">
        <f t="shared" si="50"/>
        <v>0</v>
      </c>
      <c r="I208" s="8">
        <f t="shared" si="51"/>
        <v>6075</v>
      </c>
      <c r="J208" s="7"/>
    </row>
    <row r="209" spans="1:10" x14ac:dyDescent="0.5">
      <c r="A209" s="9"/>
      <c r="B209" s="164" t="s">
        <v>125</v>
      </c>
      <c r="C209" s="165">
        <f>+C208*0.3</f>
        <v>7.29</v>
      </c>
      <c r="D209" s="166" t="s">
        <v>44</v>
      </c>
      <c r="E209" s="167">
        <v>250</v>
      </c>
      <c r="F209" s="168">
        <f t="shared" ref="F209" si="52">ROUND(C209*E209,0)</f>
        <v>1823</v>
      </c>
      <c r="G209" s="8">
        <v>0</v>
      </c>
      <c r="H209" s="8">
        <f t="shared" si="50"/>
        <v>0</v>
      </c>
      <c r="I209" s="8">
        <f t="shared" si="51"/>
        <v>1823</v>
      </c>
      <c r="J209" s="7"/>
    </row>
    <row r="210" spans="1:10" x14ac:dyDescent="0.5">
      <c r="A210" s="9"/>
      <c r="B210" s="188" t="s">
        <v>126</v>
      </c>
      <c r="C210" s="21">
        <v>40.5</v>
      </c>
      <c r="D210" s="9" t="s">
        <v>11</v>
      </c>
      <c r="E210" s="162">
        <v>0</v>
      </c>
      <c r="F210" s="8">
        <f t="shared" ref="F210:F212" si="53">E210*C210</f>
        <v>0</v>
      </c>
      <c r="G210" s="8">
        <v>133</v>
      </c>
      <c r="H210" s="8">
        <f t="shared" si="50"/>
        <v>5386.5</v>
      </c>
      <c r="I210" s="8">
        <f t="shared" si="51"/>
        <v>5386.5</v>
      </c>
      <c r="J210" s="7"/>
    </row>
    <row r="211" spans="1:10" x14ac:dyDescent="0.5">
      <c r="A211" s="9"/>
      <c r="B211" s="188" t="s">
        <v>127</v>
      </c>
      <c r="C211" s="21">
        <f>+C210*0.25</f>
        <v>10.125</v>
      </c>
      <c r="D211" s="9" t="s">
        <v>81</v>
      </c>
      <c r="E211" s="162">
        <v>35.590000000000003</v>
      </c>
      <c r="F211" s="8">
        <f t="shared" si="53"/>
        <v>360.34875000000005</v>
      </c>
      <c r="G211" s="8">
        <v>0</v>
      </c>
      <c r="H211" s="8">
        <f t="shared" si="50"/>
        <v>0</v>
      </c>
      <c r="I211" s="8">
        <f t="shared" si="51"/>
        <v>360.34875000000005</v>
      </c>
      <c r="J211" s="7"/>
    </row>
    <row r="212" spans="1:10" x14ac:dyDescent="0.5">
      <c r="A212" s="18"/>
      <c r="B212" s="10"/>
      <c r="C212" s="22"/>
      <c r="D212" s="18"/>
      <c r="E212" s="11">
        <v>0</v>
      </c>
      <c r="F212" s="11">
        <f t="shared" si="53"/>
        <v>0</v>
      </c>
      <c r="G212" s="11">
        <v>0</v>
      </c>
      <c r="H212" s="11">
        <f t="shared" si="50"/>
        <v>0</v>
      </c>
      <c r="I212" s="11">
        <f t="shared" si="51"/>
        <v>0</v>
      </c>
      <c r="J212" s="10"/>
    </row>
    <row r="213" spans="1:10" x14ac:dyDescent="0.5">
      <c r="A213" s="12"/>
      <c r="B213" s="3" t="str">
        <f>"ยอดยกไป "</f>
        <v xml:space="preserve">ยอดยกไป </v>
      </c>
      <c r="C213" s="12"/>
      <c r="D213" s="12"/>
      <c r="E213" s="13"/>
      <c r="F213" s="14">
        <f>SUM(F194:F212)</f>
        <v>42588.644249999998</v>
      </c>
      <c r="G213" s="13"/>
      <c r="H213" s="14">
        <f>SUM(H194:H212)</f>
        <v>18519.8</v>
      </c>
      <c r="I213" s="14">
        <f>F213+H213</f>
        <v>61108.44425</v>
      </c>
      <c r="J213" s="15"/>
    </row>
    <row r="216" spans="1:10" x14ac:dyDescent="0.5">
      <c r="A216" s="4" t="str">
        <f>A189</f>
        <v>รายการค่างานราคากลางงานก่อสร้าง    โครงการก่อสร้างพระบรมราชานุสาวรีย์ รัชกาลที่ 5</v>
      </c>
      <c r="B216" s="4"/>
      <c r="C216" s="1"/>
      <c r="D216" s="1"/>
      <c r="E216" s="1"/>
      <c r="F216" s="1"/>
      <c r="G216" s="1"/>
      <c r="H216" s="1"/>
      <c r="I216" s="2"/>
      <c r="J216" s="1"/>
    </row>
    <row r="217" spans="1:10" x14ac:dyDescent="0.5">
      <c r="A217" s="4" t="str">
        <f>A190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17" s="4"/>
      <c r="C217" s="1"/>
      <c r="D217" s="1"/>
      <c r="E217" s="1"/>
      <c r="F217" s="1" t="str">
        <f>F190</f>
        <v>คำนวณราคากลาง เมื่อวันที่  24 เดือน มกราคม  พ.ศ. 2565</v>
      </c>
      <c r="G217" s="1"/>
      <c r="H217" s="1"/>
      <c r="I217" s="2"/>
      <c r="J217" s="1" t="s">
        <v>5</v>
      </c>
    </row>
    <row r="218" spans="1:10" x14ac:dyDescent="0.5">
      <c r="A218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18" s="4"/>
      <c r="C218" s="1"/>
      <c r="D218" s="1"/>
      <c r="E218" s="1"/>
      <c r="F218" s="1"/>
      <c r="G218" s="1"/>
      <c r="H218" s="1"/>
      <c r="I218" s="157" t="s">
        <v>69</v>
      </c>
      <c r="J218" s="158" t="str">
        <f>IF(ROW()-26&lt;0,1,1+ROUND((ROW()/26),0))&amp;" / "&amp;$M$1</f>
        <v>9 / 2</v>
      </c>
    </row>
    <row r="219" spans="1:10" x14ac:dyDescent="0.5">
      <c r="A219" s="412" t="s">
        <v>6</v>
      </c>
      <c r="B219" s="412" t="s">
        <v>0</v>
      </c>
      <c r="C219" s="412" t="s">
        <v>1</v>
      </c>
      <c r="D219" s="412" t="s">
        <v>2</v>
      </c>
      <c r="E219" s="412" t="s">
        <v>7</v>
      </c>
      <c r="F219" s="412"/>
      <c r="G219" s="412" t="s">
        <v>8</v>
      </c>
      <c r="H219" s="412"/>
      <c r="I219" s="413" t="s">
        <v>9</v>
      </c>
      <c r="J219" s="412" t="s">
        <v>4</v>
      </c>
    </row>
    <row r="220" spans="1:10" x14ac:dyDescent="0.5">
      <c r="A220" s="412"/>
      <c r="B220" s="412"/>
      <c r="C220" s="412"/>
      <c r="D220" s="412"/>
      <c r="E220" s="3" t="s">
        <v>10</v>
      </c>
      <c r="F220" s="3" t="s">
        <v>3</v>
      </c>
      <c r="G220" s="3" t="s">
        <v>10</v>
      </c>
      <c r="H220" s="3" t="s">
        <v>3</v>
      </c>
      <c r="I220" s="412"/>
      <c r="J220" s="412"/>
    </row>
    <row r="221" spans="1:10" x14ac:dyDescent="0.5">
      <c r="A221" s="95"/>
      <c r="B221" s="343" t="s">
        <v>66</v>
      </c>
      <c r="C221" s="153"/>
      <c r="D221" s="343"/>
      <c r="E221" s="154">
        <v>0</v>
      </c>
      <c r="F221" s="154">
        <f>F213</f>
        <v>42588.644249999998</v>
      </c>
      <c r="G221" s="154">
        <v>0</v>
      </c>
      <c r="H221" s="154">
        <f>H213</f>
        <v>18519.8</v>
      </c>
      <c r="I221" s="155">
        <f>F221+H221</f>
        <v>61108.44425</v>
      </c>
      <c r="J221" s="6"/>
    </row>
    <row r="222" spans="1:10" x14ac:dyDescent="0.5">
      <c r="A222" s="98">
        <v>1</v>
      </c>
      <c r="B222" s="96" t="s">
        <v>82</v>
      </c>
      <c r="C222" s="21"/>
      <c r="D222" s="9"/>
      <c r="E222" s="8">
        <v>0</v>
      </c>
      <c r="F222" s="8">
        <f t="shared" ref="F222:F230" si="54">E222*C222</f>
        <v>0</v>
      </c>
      <c r="G222" s="8">
        <v>0</v>
      </c>
      <c r="H222" s="8">
        <f t="shared" ref="H222:H231" si="55">G222*C222</f>
        <v>0</v>
      </c>
      <c r="I222" s="8">
        <f t="shared" ref="I222:I231" si="56">H222+F222</f>
        <v>0</v>
      </c>
      <c r="J222" s="16"/>
    </row>
    <row r="223" spans="1:10" x14ac:dyDescent="0.5">
      <c r="A223" s="9"/>
      <c r="B223" s="97" t="s">
        <v>92</v>
      </c>
      <c r="C223" s="21">
        <v>931</v>
      </c>
      <c r="D223" s="9" t="s">
        <v>81</v>
      </c>
      <c r="E223" s="8">
        <v>28</v>
      </c>
      <c r="F223" s="8">
        <f t="shared" si="54"/>
        <v>26068</v>
      </c>
      <c r="G223" s="8">
        <v>0</v>
      </c>
      <c r="H223" s="8">
        <f t="shared" si="55"/>
        <v>0</v>
      </c>
      <c r="I223" s="8">
        <f t="shared" si="56"/>
        <v>26068</v>
      </c>
      <c r="J223" s="7"/>
    </row>
    <row r="224" spans="1:10" x14ac:dyDescent="0.5">
      <c r="A224" s="9"/>
      <c r="B224" s="97" t="s">
        <v>101</v>
      </c>
      <c r="C224" s="21">
        <v>3603</v>
      </c>
      <c r="D224" s="9" t="s">
        <v>81</v>
      </c>
      <c r="E224" s="8">
        <v>28</v>
      </c>
      <c r="F224" s="8">
        <f t="shared" si="54"/>
        <v>100884</v>
      </c>
      <c r="G224" s="8">
        <v>0</v>
      </c>
      <c r="H224" s="8">
        <f t="shared" si="55"/>
        <v>0</v>
      </c>
      <c r="I224" s="8">
        <f t="shared" si="56"/>
        <v>100884</v>
      </c>
      <c r="J224" s="16"/>
    </row>
    <row r="225" spans="1:10" x14ac:dyDescent="0.5">
      <c r="A225" s="9"/>
      <c r="B225" s="97" t="s">
        <v>105</v>
      </c>
      <c r="C225" s="21">
        <v>782</v>
      </c>
      <c r="D225" s="9" t="s">
        <v>81</v>
      </c>
      <c r="E225" s="8">
        <v>28</v>
      </c>
      <c r="F225" s="8">
        <f t="shared" si="54"/>
        <v>21896</v>
      </c>
      <c r="G225" s="8">
        <v>0</v>
      </c>
      <c r="H225" s="8">
        <f t="shared" si="55"/>
        <v>0</v>
      </c>
      <c r="I225" s="8">
        <f t="shared" si="56"/>
        <v>21896</v>
      </c>
      <c r="J225" s="16"/>
    </row>
    <row r="226" spans="1:10" x14ac:dyDescent="0.5">
      <c r="A226" s="9"/>
      <c r="B226" s="97" t="s">
        <v>102</v>
      </c>
      <c r="C226" s="21">
        <v>9</v>
      </c>
      <c r="D226" s="9" t="s">
        <v>73</v>
      </c>
      <c r="E226" s="8">
        <v>345</v>
      </c>
      <c r="F226" s="8">
        <f t="shared" si="54"/>
        <v>3105</v>
      </c>
      <c r="G226" s="8">
        <v>0</v>
      </c>
      <c r="H226" s="8">
        <f t="shared" si="55"/>
        <v>0</v>
      </c>
      <c r="I226" s="8">
        <f t="shared" si="56"/>
        <v>3105</v>
      </c>
      <c r="J226" s="16"/>
    </row>
    <row r="227" spans="1:10" ht="27.75" x14ac:dyDescent="0.5">
      <c r="A227" s="9"/>
      <c r="B227" s="97" t="s">
        <v>93</v>
      </c>
      <c r="C227" s="21">
        <v>144</v>
      </c>
      <c r="D227" s="9" t="s">
        <v>58</v>
      </c>
      <c r="E227" s="8">
        <v>51.4</v>
      </c>
      <c r="F227" s="8">
        <f t="shared" si="54"/>
        <v>7401.5999999999995</v>
      </c>
      <c r="G227" s="8">
        <v>0</v>
      </c>
      <c r="H227" s="8">
        <f t="shared" si="55"/>
        <v>0</v>
      </c>
      <c r="I227" s="8">
        <f t="shared" si="56"/>
        <v>7401.5999999999995</v>
      </c>
      <c r="J227" s="16"/>
    </row>
    <row r="228" spans="1:10" x14ac:dyDescent="0.5">
      <c r="A228" s="9"/>
      <c r="B228" s="97" t="s">
        <v>109</v>
      </c>
      <c r="C228" s="21">
        <v>1</v>
      </c>
      <c r="D228" s="9" t="s">
        <v>73</v>
      </c>
      <c r="E228" s="8">
        <v>45</v>
      </c>
      <c r="F228" s="8">
        <f t="shared" si="54"/>
        <v>45</v>
      </c>
      <c r="G228" s="8">
        <v>0</v>
      </c>
      <c r="H228" s="8">
        <f t="shared" si="55"/>
        <v>0</v>
      </c>
      <c r="I228" s="8">
        <f t="shared" si="56"/>
        <v>45</v>
      </c>
      <c r="J228" s="16"/>
    </row>
    <row r="229" spans="1:10" ht="27.75" x14ac:dyDescent="0.5">
      <c r="A229" s="9"/>
      <c r="B229" s="97" t="s">
        <v>119</v>
      </c>
      <c r="C229" s="21">
        <v>16</v>
      </c>
      <c r="D229" s="9" t="s">
        <v>58</v>
      </c>
      <c r="E229" s="8">
        <v>151.4</v>
      </c>
      <c r="F229" s="8">
        <f t="shared" si="54"/>
        <v>2422.4</v>
      </c>
      <c r="G229" s="8">
        <v>0</v>
      </c>
      <c r="H229" s="8">
        <f t="shared" si="55"/>
        <v>0</v>
      </c>
      <c r="I229" s="8">
        <f t="shared" si="56"/>
        <v>2422.4</v>
      </c>
      <c r="J229" s="16"/>
    </row>
    <row r="230" spans="1:10" ht="27.75" x14ac:dyDescent="0.5">
      <c r="A230" s="9"/>
      <c r="B230" s="97" t="s">
        <v>120</v>
      </c>
      <c r="C230" s="21">
        <v>11</v>
      </c>
      <c r="D230" s="9" t="s">
        <v>118</v>
      </c>
      <c r="E230" s="8">
        <v>151.4</v>
      </c>
      <c r="F230" s="8">
        <f t="shared" si="54"/>
        <v>1665.4</v>
      </c>
      <c r="G230" s="8">
        <v>0</v>
      </c>
      <c r="H230" s="8">
        <f t="shared" si="55"/>
        <v>0</v>
      </c>
      <c r="I230" s="8">
        <f t="shared" si="56"/>
        <v>1665.4</v>
      </c>
      <c r="J230" s="16"/>
    </row>
    <row r="231" spans="1:10" x14ac:dyDescent="0.5">
      <c r="A231" s="9"/>
      <c r="B231" s="169" t="s">
        <v>103</v>
      </c>
      <c r="C231" s="170">
        <f>+C223</f>
        <v>931</v>
      </c>
      <c r="D231" s="171" t="s">
        <v>81</v>
      </c>
      <c r="E231" s="8">
        <v>-1</v>
      </c>
      <c r="F231" s="8">
        <f>E231*C231</f>
        <v>-931</v>
      </c>
      <c r="G231" s="8">
        <v>10</v>
      </c>
      <c r="H231" s="8">
        <f t="shared" si="55"/>
        <v>9310</v>
      </c>
      <c r="I231" s="8">
        <f t="shared" si="56"/>
        <v>8379</v>
      </c>
      <c r="J231" s="16"/>
    </row>
    <row r="232" spans="1:10" x14ac:dyDescent="0.5">
      <c r="A232" s="9"/>
      <c r="B232" s="97" t="s">
        <v>88</v>
      </c>
      <c r="C232" s="170">
        <f>+C224+C225</f>
        <v>4385</v>
      </c>
      <c r="D232" s="171" t="s">
        <v>81</v>
      </c>
      <c r="E232" s="8">
        <v>0</v>
      </c>
      <c r="F232" s="8">
        <f>E232*C232</f>
        <v>0</v>
      </c>
      <c r="G232" s="8">
        <v>10</v>
      </c>
      <c r="H232" s="8">
        <f>G232*C232</f>
        <v>43850</v>
      </c>
      <c r="I232" s="8">
        <f>H232+F232</f>
        <v>43850</v>
      </c>
      <c r="J232" s="16"/>
    </row>
    <row r="233" spans="1:10" x14ac:dyDescent="0.5">
      <c r="A233" s="9"/>
      <c r="B233" s="172" t="s">
        <v>104</v>
      </c>
      <c r="C233" s="173">
        <v>336</v>
      </c>
      <c r="D233" s="174" t="s">
        <v>11</v>
      </c>
      <c r="E233" s="8">
        <v>40</v>
      </c>
      <c r="F233" s="8">
        <f t="shared" ref="F233" si="57">E233*C233</f>
        <v>13440</v>
      </c>
      <c r="G233" s="8">
        <v>25</v>
      </c>
      <c r="H233" s="8">
        <f t="shared" ref="H233" si="58">G233*C233</f>
        <v>8400</v>
      </c>
      <c r="I233" s="8">
        <f t="shared" ref="I233" si="59">H233+F233</f>
        <v>21840</v>
      </c>
      <c r="J233" s="16"/>
    </row>
    <row r="234" spans="1:10" x14ac:dyDescent="0.5">
      <c r="A234" s="12"/>
      <c r="B234" s="3" t="str">
        <f>"รวมค่าวัสดุและค่าแรงงาน "&amp;B195</f>
        <v>รวมค่าวัสดุและค่าแรงงาน งานวิศวกรรมโครงสร้าง</v>
      </c>
      <c r="C234" s="12"/>
      <c r="D234" s="12"/>
      <c r="E234" s="14"/>
      <c r="F234" s="14">
        <f t="shared" ref="F234" si="60">SUM(F221:F233)</f>
        <v>218585.04425000001</v>
      </c>
      <c r="G234" s="14"/>
      <c r="H234" s="14">
        <f t="shared" ref="H234" si="61">SUM(H221:H233)</f>
        <v>80079.8</v>
      </c>
      <c r="I234" s="14">
        <f>SUM(I221:I233)</f>
        <v>298664.84424999997</v>
      </c>
      <c r="J234" s="15"/>
    </row>
    <row r="235" spans="1:10" x14ac:dyDescent="0.5">
      <c r="A235" s="189"/>
      <c r="B235" s="190"/>
      <c r="C235" s="191"/>
      <c r="D235" s="192"/>
      <c r="E235" s="193">
        <v>0</v>
      </c>
      <c r="F235" s="193">
        <v>0</v>
      </c>
      <c r="G235" s="193">
        <v>0</v>
      </c>
      <c r="H235" s="193">
        <v>0</v>
      </c>
      <c r="I235" s="194">
        <f>F235+H235</f>
        <v>0</v>
      </c>
      <c r="J235" s="195"/>
    </row>
    <row r="236" spans="1:10" x14ac:dyDescent="0.5">
      <c r="A236" s="95" t="s">
        <v>67</v>
      </c>
      <c r="B236" s="6" t="s">
        <v>111</v>
      </c>
      <c r="C236" s="153"/>
      <c r="D236" s="148"/>
      <c r="E236" s="196">
        <v>0</v>
      </c>
      <c r="F236" s="196">
        <v>0</v>
      </c>
      <c r="G236" s="196">
        <v>0</v>
      </c>
      <c r="H236" s="196">
        <v>0</v>
      </c>
      <c r="I236" s="197">
        <f>F236+H236</f>
        <v>0</v>
      </c>
      <c r="J236" s="7"/>
    </row>
    <row r="237" spans="1:10" x14ac:dyDescent="0.5">
      <c r="A237" s="98">
        <v>2</v>
      </c>
      <c r="B237" s="96" t="s">
        <v>65</v>
      </c>
      <c r="C237" s="21"/>
      <c r="D237" s="9"/>
      <c r="E237" s="8">
        <v>0</v>
      </c>
      <c r="F237" s="8">
        <f t="shared" ref="F237:F239" si="62">E237*C237</f>
        <v>0</v>
      </c>
      <c r="G237" s="8">
        <v>0</v>
      </c>
      <c r="H237" s="8">
        <f t="shared" ref="H237:H239" si="63">G237*C237</f>
        <v>0</v>
      </c>
      <c r="I237" s="8">
        <f t="shared" ref="I237:I239" si="64">H237+F237</f>
        <v>0</v>
      </c>
      <c r="J237" s="7"/>
    </row>
    <row r="238" spans="1:10" x14ac:dyDescent="0.5">
      <c r="A238" s="9"/>
      <c r="B238" s="152" t="s">
        <v>106</v>
      </c>
      <c r="C238" s="170">
        <v>414.7</v>
      </c>
      <c r="D238" s="9" t="s">
        <v>11</v>
      </c>
      <c r="E238" s="8">
        <v>280</v>
      </c>
      <c r="F238" s="8">
        <f t="shared" si="62"/>
        <v>116116</v>
      </c>
      <c r="G238" s="8">
        <v>70</v>
      </c>
      <c r="H238" s="8">
        <f t="shared" si="63"/>
        <v>29029</v>
      </c>
      <c r="I238" s="8">
        <f t="shared" si="64"/>
        <v>145145</v>
      </c>
      <c r="J238" s="7"/>
    </row>
    <row r="239" spans="1:10" x14ac:dyDescent="0.5">
      <c r="A239" s="9"/>
      <c r="B239" s="152" t="s">
        <v>107</v>
      </c>
      <c r="C239" s="21">
        <v>141</v>
      </c>
      <c r="D239" s="9" t="s">
        <v>86</v>
      </c>
      <c r="E239" s="8">
        <v>220</v>
      </c>
      <c r="F239" s="8">
        <f t="shared" si="62"/>
        <v>31020</v>
      </c>
      <c r="G239" s="8">
        <v>50</v>
      </c>
      <c r="H239" s="8">
        <f t="shared" si="63"/>
        <v>7050</v>
      </c>
      <c r="I239" s="8">
        <f t="shared" si="64"/>
        <v>38070</v>
      </c>
      <c r="J239" s="181"/>
    </row>
    <row r="240" spans="1:10" x14ac:dyDescent="0.5">
      <c r="A240" s="12"/>
      <c r="B240" s="3" t="str">
        <f>"ยอดยกไป "</f>
        <v xml:space="preserve">ยอดยกไป </v>
      </c>
      <c r="C240" s="12"/>
      <c r="D240" s="12"/>
      <c r="E240" s="13"/>
      <c r="F240" s="14">
        <f>SUM(F236:F239)</f>
        <v>147136</v>
      </c>
      <c r="G240" s="13"/>
      <c r="H240" s="14">
        <f>SUM(H236:H239)</f>
        <v>36079</v>
      </c>
      <c r="I240" s="14">
        <f>SUM(I236:I239)</f>
        <v>183215</v>
      </c>
      <c r="J240" s="15"/>
    </row>
    <row r="243" spans="1:10" x14ac:dyDescent="0.5">
      <c r="A243" s="4" t="str">
        <f>A216</f>
        <v>รายการค่างานราคากลางงานก่อสร้าง    โครงการก่อสร้างพระบรมราชานุสาวรีย์ รัชกาลที่ 5</v>
      </c>
      <c r="B243" s="4"/>
      <c r="C243" s="1"/>
      <c r="D243" s="1"/>
      <c r="E243" s="1"/>
      <c r="F243" s="1"/>
      <c r="G243" s="1"/>
      <c r="H243" s="1"/>
      <c r="I243" s="2"/>
      <c r="J243" s="1"/>
    </row>
    <row r="244" spans="1:10" x14ac:dyDescent="0.5">
      <c r="A244" s="4" t="str">
        <f>A217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44" s="4"/>
      <c r="C244" s="1"/>
      <c r="D244" s="1"/>
      <c r="E244" s="1"/>
      <c r="F244" s="1" t="str">
        <f>F190</f>
        <v>คำนวณราคากลาง เมื่อวันที่  24 เดือน มกราคม  พ.ศ. 2565</v>
      </c>
      <c r="G244" s="1"/>
      <c r="H244" s="1"/>
      <c r="I244" s="2"/>
      <c r="J244" s="1" t="s">
        <v>5</v>
      </c>
    </row>
    <row r="245" spans="1:10" x14ac:dyDescent="0.5">
      <c r="A245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45" s="4"/>
      <c r="C245" s="1"/>
      <c r="D245" s="1"/>
      <c r="E245" s="1"/>
      <c r="F245" s="1"/>
      <c r="G245" s="1"/>
      <c r="H245" s="1"/>
      <c r="I245" s="157" t="s">
        <v>69</v>
      </c>
      <c r="J245" s="158" t="str">
        <f>IF(ROW()-26&lt;0,1,1+ROUND((ROW()/26),0))&amp;" / "&amp;$M$1</f>
        <v>10 / 2</v>
      </c>
    </row>
    <row r="246" spans="1:10" x14ac:dyDescent="0.5">
      <c r="A246" s="412" t="s">
        <v>6</v>
      </c>
      <c r="B246" s="412" t="s">
        <v>0</v>
      </c>
      <c r="C246" s="412" t="s">
        <v>1</v>
      </c>
      <c r="D246" s="412" t="s">
        <v>2</v>
      </c>
      <c r="E246" s="412" t="s">
        <v>7</v>
      </c>
      <c r="F246" s="412"/>
      <c r="G246" s="412" t="s">
        <v>8</v>
      </c>
      <c r="H246" s="412"/>
      <c r="I246" s="413" t="s">
        <v>9</v>
      </c>
      <c r="J246" s="412" t="s">
        <v>4</v>
      </c>
    </row>
    <row r="247" spans="1:10" x14ac:dyDescent="0.5">
      <c r="A247" s="412"/>
      <c r="B247" s="412"/>
      <c r="C247" s="412"/>
      <c r="D247" s="412"/>
      <c r="E247" s="3" t="s">
        <v>10</v>
      </c>
      <c r="F247" s="3" t="s">
        <v>3</v>
      </c>
      <c r="G247" s="3" t="s">
        <v>10</v>
      </c>
      <c r="H247" s="3" t="s">
        <v>3</v>
      </c>
      <c r="I247" s="412"/>
      <c r="J247" s="412"/>
    </row>
    <row r="248" spans="1:10" x14ac:dyDescent="0.5">
      <c r="A248" s="95"/>
      <c r="B248" s="343" t="s">
        <v>66</v>
      </c>
      <c r="C248" s="153"/>
      <c r="D248" s="343"/>
      <c r="E248" s="154">
        <v>0</v>
      </c>
      <c r="F248" s="154">
        <f>F240</f>
        <v>147136</v>
      </c>
      <c r="G248" s="154">
        <v>0</v>
      </c>
      <c r="H248" s="154">
        <f>H240</f>
        <v>36079</v>
      </c>
      <c r="I248" s="155">
        <f>F248+H248</f>
        <v>183215</v>
      </c>
      <c r="J248" s="6"/>
    </row>
    <row r="249" spans="1:10" x14ac:dyDescent="0.5">
      <c r="A249" s="9"/>
      <c r="B249" s="185" t="s">
        <v>108</v>
      </c>
      <c r="C249" s="186">
        <v>336</v>
      </c>
      <c r="D249" s="187" t="s">
        <v>11</v>
      </c>
      <c r="E249" s="8">
        <v>40</v>
      </c>
      <c r="F249" s="8">
        <f t="shared" ref="F249" si="65">E249*C249</f>
        <v>13440</v>
      </c>
      <c r="G249" s="8">
        <v>25</v>
      </c>
      <c r="H249" s="8">
        <f t="shared" ref="H249" si="66">G249*C249</f>
        <v>8400</v>
      </c>
      <c r="I249" s="8">
        <f t="shared" ref="I249" si="67">H249+F249</f>
        <v>21840</v>
      </c>
      <c r="J249" s="16"/>
    </row>
    <row r="250" spans="1:10" x14ac:dyDescent="0.5">
      <c r="A250" s="183"/>
      <c r="B250" s="182"/>
      <c r="C250" s="170"/>
      <c r="D250" s="183"/>
      <c r="E250" s="184"/>
      <c r="F250" s="184"/>
      <c r="G250" s="184"/>
      <c r="H250" s="184"/>
      <c r="I250" s="184"/>
      <c r="J250" s="198"/>
    </row>
    <row r="251" spans="1:10" x14ac:dyDescent="0.5">
      <c r="A251" s="9"/>
      <c r="B251" s="152"/>
      <c r="C251" s="21"/>
      <c r="D251" s="9"/>
      <c r="E251" s="8"/>
      <c r="F251" s="8"/>
      <c r="G251" s="8"/>
      <c r="H251" s="8"/>
      <c r="I251" s="8"/>
      <c r="J251" s="7"/>
    </row>
    <row r="252" spans="1:10" x14ac:dyDescent="0.5">
      <c r="A252" s="9"/>
      <c r="B252" s="172"/>
      <c r="C252" s="173"/>
      <c r="D252" s="174"/>
      <c r="E252" s="8"/>
      <c r="F252" s="8"/>
      <c r="G252" s="8"/>
      <c r="H252" s="8"/>
      <c r="I252" s="8"/>
      <c r="J252" s="16"/>
    </row>
    <row r="253" spans="1:10" x14ac:dyDescent="0.5">
      <c r="A253" s="12"/>
      <c r="B253" s="3" t="str">
        <f>"รวมค่าวัสดุและค่าแรงงาน " &amp;B249</f>
        <v>รวมค่าวัสดุและค่าแรงงาน     - งานทาสีน้ำมัน</v>
      </c>
      <c r="C253" s="12"/>
      <c r="D253" s="12"/>
      <c r="E253" s="13"/>
      <c r="F253" s="14">
        <f>SUM(F248:F252)</f>
        <v>160576</v>
      </c>
      <c r="G253" s="13"/>
      <c r="H253" s="14">
        <f>SUM(H248:H252)</f>
        <v>44479</v>
      </c>
      <c r="I253" s="14">
        <f>SUM(I248:I252)</f>
        <v>205055</v>
      </c>
      <c r="J253" s="15"/>
    </row>
    <row r="254" spans="1:10" x14ac:dyDescent="0.5">
      <c r="A254" s="98">
        <v>3</v>
      </c>
      <c r="B254" s="96" t="s">
        <v>83</v>
      </c>
      <c r="C254" s="21"/>
      <c r="D254" s="9"/>
      <c r="E254" s="8">
        <v>0</v>
      </c>
      <c r="F254" s="8">
        <f t="shared" ref="F254:F256" si="68">E254*C254</f>
        <v>0</v>
      </c>
      <c r="G254" s="8">
        <v>0</v>
      </c>
      <c r="H254" s="8">
        <f t="shared" ref="H254:H256" si="69">G254*C254</f>
        <v>0</v>
      </c>
      <c r="I254" s="8">
        <f t="shared" ref="I254:I256" si="70">H254+F254</f>
        <v>0</v>
      </c>
      <c r="J254" s="175"/>
    </row>
    <row r="255" spans="1:10" x14ac:dyDescent="0.5">
      <c r="A255" s="9"/>
      <c r="B255" s="176" t="s">
        <v>84</v>
      </c>
      <c r="C255" s="177">
        <v>16</v>
      </c>
      <c r="D255" s="178" t="s">
        <v>58</v>
      </c>
      <c r="E255" s="179">
        <v>1024</v>
      </c>
      <c r="F255" s="179">
        <f t="shared" si="68"/>
        <v>16384</v>
      </c>
      <c r="G255" s="179">
        <v>450</v>
      </c>
      <c r="H255" s="179">
        <f t="shared" si="69"/>
        <v>7200</v>
      </c>
      <c r="I255" s="179">
        <f t="shared" si="70"/>
        <v>23584</v>
      </c>
      <c r="J255" s="16"/>
    </row>
    <row r="256" spans="1:10" x14ac:dyDescent="0.5">
      <c r="A256" s="9"/>
      <c r="B256" s="176" t="s">
        <v>121</v>
      </c>
      <c r="C256" s="177"/>
      <c r="D256" s="178"/>
      <c r="E256" s="179">
        <v>0</v>
      </c>
      <c r="F256" s="179">
        <f t="shared" si="68"/>
        <v>0</v>
      </c>
      <c r="G256" s="179">
        <v>0</v>
      </c>
      <c r="H256" s="179">
        <f t="shared" si="69"/>
        <v>0</v>
      </c>
      <c r="I256" s="179">
        <f t="shared" si="70"/>
        <v>0</v>
      </c>
      <c r="J256" s="16"/>
    </row>
    <row r="257" spans="1:10" x14ac:dyDescent="0.5">
      <c r="A257" s="9"/>
      <c r="B257" s="176" t="s">
        <v>122</v>
      </c>
      <c r="C257" s="177"/>
      <c r="D257" s="178"/>
      <c r="E257" s="179"/>
      <c r="F257" s="179"/>
      <c r="G257" s="179"/>
      <c r="H257" s="179"/>
      <c r="I257" s="179"/>
      <c r="J257" s="16"/>
    </row>
    <row r="258" spans="1:10" x14ac:dyDescent="0.5">
      <c r="A258" s="9"/>
      <c r="B258" s="176"/>
      <c r="C258" s="177"/>
      <c r="D258" s="178"/>
      <c r="E258" s="179"/>
      <c r="F258" s="179"/>
      <c r="G258" s="179"/>
      <c r="H258" s="179"/>
      <c r="I258" s="179"/>
      <c r="J258" s="16"/>
    </row>
    <row r="259" spans="1:10" x14ac:dyDescent="0.5">
      <c r="A259" s="9"/>
      <c r="B259" s="176"/>
      <c r="C259" s="177"/>
      <c r="D259" s="178"/>
      <c r="E259" s="179"/>
      <c r="F259" s="179"/>
      <c r="G259" s="179"/>
      <c r="H259" s="179"/>
      <c r="I259" s="179"/>
      <c r="J259" s="16"/>
    </row>
    <row r="260" spans="1:10" x14ac:dyDescent="0.5">
      <c r="A260" s="12"/>
      <c r="B260" s="3" t="str">
        <f>"รวมค่าวัสดุและค่าแรงงาน " &amp;B254</f>
        <v>รวมค่าวัสดุและค่าแรงงาน งานระบบไฟฟ้า</v>
      </c>
      <c r="C260" s="12"/>
      <c r="D260" s="12"/>
      <c r="E260" s="13"/>
      <c r="F260" s="14">
        <f>SUM(F254:F259)</f>
        <v>16384</v>
      </c>
      <c r="G260" s="13"/>
      <c r="H260" s="14">
        <f>SUM(H254:H259)</f>
        <v>7200</v>
      </c>
      <c r="I260" s="14">
        <f>F260+H260</f>
        <v>23584</v>
      </c>
      <c r="J260" s="16"/>
    </row>
    <row r="261" spans="1:10" x14ac:dyDescent="0.5">
      <c r="A261" s="98">
        <v>4</v>
      </c>
      <c r="B261" s="96" t="s">
        <v>115</v>
      </c>
      <c r="C261" s="21"/>
      <c r="D261" s="9"/>
      <c r="E261" s="8">
        <v>0</v>
      </c>
      <c r="F261" s="8">
        <f t="shared" ref="F261" si="71">E261*C261</f>
        <v>0</v>
      </c>
      <c r="G261" s="8">
        <v>0</v>
      </c>
      <c r="H261" s="8">
        <f t="shared" ref="H261" si="72">G261*C261</f>
        <v>0</v>
      </c>
      <c r="I261" s="8">
        <f t="shared" ref="I261" si="73">H261+F261</f>
        <v>0</v>
      </c>
      <c r="J261" s="7"/>
    </row>
    <row r="262" spans="1:10" x14ac:dyDescent="0.5">
      <c r="A262" s="9"/>
      <c r="B262" s="176"/>
      <c r="C262" s="177"/>
      <c r="D262" s="178"/>
      <c r="E262" s="179"/>
      <c r="F262" s="179"/>
      <c r="G262" s="179"/>
      <c r="H262" s="179"/>
      <c r="I262" s="179"/>
      <c r="J262" s="7"/>
    </row>
    <row r="263" spans="1:10" x14ac:dyDescent="0.5">
      <c r="A263" s="9"/>
      <c r="B263" s="176"/>
      <c r="C263" s="177"/>
      <c r="D263" s="178"/>
      <c r="E263" s="179"/>
      <c r="F263" s="179"/>
      <c r="G263" s="179"/>
      <c r="H263" s="179"/>
      <c r="I263" s="179"/>
      <c r="J263" s="7"/>
    </row>
    <row r="264" spans="1:10" x14ac:dyDescent="0.5">
      <c r="A264" s="9"/>
      <c r="B264" s="176"/>
      <c r="C264" s="177"/>
      <c r="D264" s="178"/>
      <c r="E264" s="179"/>
      <c r="F264" s="179"/>
      <c r="G264" s="179"/>
      <c r="H264" s="179"/>
      <c r="I264" s="179"/>
      <c r="J264" s="7"/>
    </row>
    <row r="265" spans="1:10" x14ac:dyDescent="0.5">
      <c r="A265" s="200"/>
      <c r="B265" s="201"/>
      <c r="C265" s="202"/>
      <c r="D265" s="203"/>
      <c r="E265" s="204"/>
      <c r="F265" s="204"/>
      <c r="G265" s="204"/>
      <c r="H265" s="204"/>
      <c r="I265" s="204"/>
      <c r="J265" s="205"/>
    </row>
    <row r="266" spans="1:10" x14ac:dyDescent="0.5">
      <c r="A266" s="12"/>
      <c r="B266" s="3" t="str">
        <f>"รวมค่าวัสดุและค่าแรงงาน " &amp;B261</f>
        <v>รวมค่าวัสดุและค่าแรงงาน งานอื่นๆ</v>
      </c>
      <c r="C266" s="12"/>
      <c r="D266" s="12"/>
      <c r="E266" s="13"/>
      <c r="F266" s="14">
        <f>SUM(F261:F265)</f>
        <v>0</v>
      </c>
      <c r="G266" s="13"/>
      <c r="H266" s="14">
        <f>SUM(H261:H265)</f>
        <v>0</v>
      </c>
      <c r="I266" s="14">
        <f>SUM(I261:I265)</f>
        <v>0</v>
      </c>
      <c r="J266" s="206"/>
    </row>
    <row r="267" spans="1:10" x14ac:dyDescent="0.5">
      <c r="A267" s="12"/>
      <c r="B267" s="180" t="str">
        <f>"รวมค่าวัสดุและค่าแรงงาน " &amp;B194</f>
        <v>รวมค่าวัสดุและค่าแรงงาน งานก่อสร้างอาคารจอดรถยนต์ รูปแบบที่ (3) ต่อ 1 หลัง</v>
      </c>
      <c r="C267" s="12"/>
      <c r="D267" s="12"/>
      <c r="E267" s="13"/>
      <c r="F267" s="14">
        <f>F266+F260+F253+F234</f>
        <v>395545.04425000004</v>
      </c>
      <c r="G267" s="13"/>
      <c r="H267" s="14">
        <f>H266+H260+H253+H234</f>
        <v>131758.79999999999</v>
      </c>
      <c r="I267" s="14">
        <f>I266+I260+I253+I234</f>
        <v>527303.84424999997</v>
      </c>
      <c r="J267" s="15"/>
    </row>
    <row r="270" spans="1:10" x14ac:dyDescent="0.5">
      <c r="A270" s="4" t="str">
        <f>A243</f>
        <v>รายการค่างานราคากลางงานก่อสร้าง    โครงการก่อสร้างพระบรมราชานุสาวรีย์ รัชกาลที่ 5</v>
      </c>
      <c r="B270" s="4"/>
      <c r="C270" s="1"/>
      <c r="D270" s="1"/>
      <c r="E270" s="1"/>
      <c r="F270" s="1"/>
      <c r="G270" s="1"/>
      <c r="H270" s="1"/>
      <c r="I270" s="2"/>
      <c r="J270" s="1"/>
    </row>
    <row r="271" spans="1:10" x14ac:dyDescent="0.5">
      <c r="A271" s="4" t="str">
        <f>A244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71" s="4"/>
      <c r="C271" s="1"/>
      <c r="D271" s="1"/>
      <c r="E271" s="1"/>
      <c r="F271" s="1" t="str">
        <f>F244</f>
        <v>คำนวณราคากลาง เมื่อวันที่  24 เดือน มกราคม  พ.ศ. 2565</v>
      </c>
      <c r="G271" s="1"/>
      <c r="H271" s="1"/>
      <c r="I271" s="2"/>
      <c r="J271" s="1" t="s">
        <v>5</v>
      </c>
    </row>
    <row r="272" spans="1:10" x14ac:dyDescent="0.5">
      <c r="A272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72" s="4"/>
      <c r="C272" s="1"/>
      <c r="D272" s="1"/>
      <c r="E272" s="1"/>
      <c r="F272" s="1"/>
      <c r="G272" s="1"/>
      <c r="H272" s="1"/>
      <c r="I272" s="157" t="s">
        <v>69</v>
      </c>
      <c r="J272" s="158" t="str">
        <f>IF(ROW()-26&lt;0,1,1+ROUND((ROW()/26),0))&amp;" / "&amp;$M$1</f>
        <v>11 / 2</v>
      </c>
    </row>
    <row r="273" spans="1:10" x14ac:dyDescent="0.5">
      <c r="A273" s="412" t="s">
        <v>6</v>
      </c>
      <c r="B273" s="412" t="s">
        <v>0</v>
      </c>
      <c r="C273" s="412" t="s">
        <v>1</v>
      </c>
      <c r="D273" s="412" t="s">
        <v>2</v>
      </c>
      <c r="E273" s="412" t="s">
        <v>7</v>
      </c>
      <c r="F273" s="412"/>
      <c r="G273" s="412" t="s">
        <v>8</v>
      </c>
      <c r="H273" s="412"/>
      <c r="I273" s="413" t="s">
        <v>9</v>
      </c>
      <c r="J273" s="412" t="s">
        <v>4</v>
      </c>
    </row>
    <row r="274" spans="1:10" x14ac:dyDescent="0.5">
      <c r="A274" s="412"/>
      <c r="B274" s="412"/>
      <c r="C274" s="412"/>
      <c r="D274" s="412"/>
      <c r="E274" s="3" t="s">
        <v>10</v>
      </c>
      <c r="F274" s="3" t="s">
        <v>3</v>
      </c>
      <c r="G274" s="3" t="s">
        <v>10</v>
      </c>
      <c r="H274" s="3" t="s">
        <v>3</v>
      </c>
      <c r="I274" s="412"/>
      <c r="J274" s="412"/>
    </row>
    <row r="275" spans="1:10" x14ac:dyDescent="0.5">
      <c r="A275" s="95" t="s">
        <v>85</v>
      </c>
      <c r="B275" s="6" t="s">
        <v>163</v>
      </c>
      <c r="C275" s="153"/>
      <c r="D275" s="343"/>
      <c r="E275" s="154"/>
      <c r="F275" s="154"/>
      <c r="G275" s="154"/>
      <c r="H275" s="154"/>
      <c r="I275" s="155"/>
      <c r="J275" s="6"/>
    </row>
    <row r="276" spans="1:10" x14ac:dyDescent="0.5">
      <c r="A276" s="98">
        <v>1</v>
      </c>
      <c r="B276" s="96" t="s">
        <v>63</v>
      </c>
      <c r="C276" s="21"/>
      <c r="D276" s="9"/>
      <c r="E276" s="8"/>
      <c r="F276" s="8"/>
      <c r="G276" s="8"/>
      <c r="H276" s="8"/>
      <c r="I276" s="8"/>
      <c r="J276" s="16"/>
    </row>
    <row r="277" spans="1:10" x14ac:dyDescent="0.5">
      <c r="A277" s="98"/>
      <c r="B277" s="152" t="s">
        <v>91</v>
      </c>
      <c r="C277" s="21">
        <v>4.5</v>
      </c>
      <c r="D277" s="9" t="s">
        <v>12</v>
      </c>
      <c r="E277" s="8">
        <v>0</v>
      </c>
      <c r="F277" s="8">
        <f t="shared" ref="F277:F289" si="74">E277*C277</f>
        <v>0</v>
      </c>
      <c r="G277" s="8">
        <v>150</v>
      </c>
      <c r="H277" s="8">
        <f t="shared" ref="H277:H293" si="75">G277*C277</f>
        <v>675</v>
      </c>
      <c r="I277" s="8">
        <f t="shared" ref="I277:I293" si="76">H277+F277</f>
        <v>675</v>
      </c>
      <c r="J277" s="16"/>
    </row>
    <row r="278" spans="1:10" x14ac:dyDescent="0.5">
      <c r="A278" s="9"/>
      <c r="B278" s="152" t="s">
        <v>98</v>
      </c>
      <c r="C278" s="21">
        <v>13.5</v>
      </c>
      <c r="D278" s="9" t="s">
        <v>12</v>
      </c>
      <c r="E278" s="8">
        <v>0</v>
      </c>
      <c r="F278" s="8">
        <f t="shared" si="74"/>
        <v>0</v>
      </c>
      <c r="G278" s="8">
        <v>99</v>
      </c>
      <c r="H278" s="8">
        <f t="shared" si="75"/>
        <v>1336.5</v>
      </c>
      <c r="I278" s="8">
        <f t="shared" si="76"/>
        <v>1336.5</v>
      </c>
      <c r="J278" s="16"/>
    </row>
    <row r="279" spans="1:10" x14ac:dyDescent="0.5">
      <c r="A279" s="9"/>
      <c r="B279" s="152" t="s">
        <v>99</v>
      </c>
      <c r="C279" s="21">
        <v>9.8000000000000007</v>
      </c>
      <c r="D279" s="9" t="s">
        <v>12</v>
      </c>
      <c r="E279" s="8">
        <v>220</v>
      </c>
      <c r="F279" s="8">
        <f t="shared" si="74"/>
        <v>2156</v>
      </c>
      <c r="G279" s="8">
        <v>90</v>
      </c>
      <c r="H279" s="8">
        <f t="shared" si="75"/>
        <v>882.00000000000011</v>
      </c>
      <c r="I279" s="8">
        <f t="shared" si="76"/>
        <v>3038</v>
      </c>
      <c r="J279" s="7"/>
    </row>
    <row r="280" spans="1:10" x14ac:dyDescent="0.5">
      <c r="A280" s="9"/>
      <c r="B280" s="152" t="s">
        <v>78</v>
      </c>
      <c r="C280" s="21">
        <v>0.9</v>
      </c>
      <c r="D280" s="9" t="s">
        <v>12</v>
      </c>
      <c r="E280" s="8">
        <v>220</v>
      </c>
      <c r="F280" s="8">
        <f t="shared" si="74"/>
        <v>198</v>
      </c>
      <c r="G280" s="8">
        <v>90</v>
      </c>
      <c r="H280" s="8">
        <f t="shared" si="75"/>
        <v>81</v>
      </c>
      <c r="I280" s="8">
        <f t="shared" si="76"/>
        <v>279</v>
      </c>
      <c r="J280" s="7"/>
    </row>
    <row r="281" spans="1:10" x14ac:dyDescent="0.5">
      <c r="A281" s="9"/>
      <c r="B281" s="152" t="s">
        <v>79</v>
      </c>
      <c r="C281" s="21">
        <v>0.45</v>
      </c>
      <c r="D281" s="9" t="s">
        <v>12</v>
      </c>
      <c r="E281" s="8">
        <v>1495.33</v>
      </c>
      <c r="F281" s="8">
        <f t="shared" si="74"/>
        <v>672.89850000000001</v>
      </c>
      <c r="G281" s="8">
        <v>398</v>
      </c>
      <c r="H281" s="8">
        <f t="shared" si="75"/>
        <v>179.1</v>
      </c>
      <c r="I281" s="8">
        <f t="shared" si="76"/>
        <v>851.99850000000004</v>
      </c>
      <c r="J281" s="16"/>
    </row>
    <row r="282" spans="1:10" x14ac:dyDescent="0.5">
      <c r="A282" s="9"/>
      <c r="B282" s="152" t="s">
        <v>128</v>
      </c>
      <c r="C282" s="21">
        <v>3.7</v>
      </c>
      <c r="D282" s="9" t="s">
        <v>12</v>
      </c>
      <c r="E282" s="8">
        <v>1523.36</v>
      </c>
      <c r="F282" s="8">
        <f t="shared" si="74"/>
        <v>5636.4319999999998</v>
      </c>
      <c r="G282" s="8">
        <v>391</v>
      </c>
      <c r="H282" s="8">
        <f t="shared" si="75"/>
        <v>1446.7</v>
      </c>
      <c r="I282" s="8">
        <f t="shared" si="76"/>
        <v>7083.1319999999996</v>
      </c>
      <c r="J282" s="16"/>
    </row>
    <row r="283" spans="1:10" x14ac:dyDescent="0.5">
      <c r="A283" s="9"/>
      <c r="B283" s="152" t="s">
        <v>80</v>
      </c>
      <c r="C283" s="21"/>
      <c r="D283" s="9"/>
      <c r="E283" s="8">
        <v>0</v>
      </c>
      <c r="F283" s="8">
        <f t="shared" si="74"/>
        <v>0</v>
      </c>
      <c r="G283" s="8">
        <v>0</v>
      </c>
      <c r="H283" s="8">
        <f t="shared" si="75"/>
        <v>0</v>
      </c>
      <c r="I283" s="8">
        <f t="shared" si="76"/>
        <v>0</v>
      </c>
      <c r="J283" s="16"/>
    </row>
    <row r="284" spans="1:10" x14ac:dyDescent="0.5">
      <c r="A284" s="9"/>
      <c r="B284" s="164" t="s">
        <v>94</v>
      </c>
      <c r="C284" s="21">
        <v>19</v>
      </c>
      <c r="D284" s="9" t="s">
        <v>81</v>
      </c>
      <c r="E284" s="162">
        <v>26.24</v>
      </c>
      <c r="F284" s="8">
        <f t="shared" si="74"/>
        <v>498.55999999999995</v>
      </c>
      <c r="G284" s="8">
        <v>4.0999999999999996</v>
      </c>
      <c r="H284" s="8">
        <f t="shared" si="75"/>
        <v>77.899999999999991</v>
      </c>
      <c r="I284" s="8">
        <f t="shared" si="76"/>
        <v>576.45999999999992</v>
      </c>
      <c r="J284" s="16"/>
    </row>
    <row r="285" spans="1:10" x14ac:dyDescent="0.5">
      <c r="A285" s="9"/>
      <c r="B285" s="164" t="s">
        <v>95</v>
      </c>
      <c r="C285" s="21">
        <v>99</v>
      </c>
      <c r="D285" s="9" t="s">
        <v>81</v>
      </c>
      <c r="E285" s="162">
        <v>24.57</v>
      </c>
      <c r="F285" s="8">
        <f t="shared" si="74"/>
        <v>2432.4299999999998</v>
      </c>
      <c r="G285" s="8">
        <v>3.3</v>
      </c>
      <c r="H285" s="8">
        <f t="shared" si="75"/>
        <v>326.7</v>
      </c>
      <c r="I285" s="8">
        <f t="shared" si="76"/>
        <v>2759.1299999999997</v>
      </c>
      <c r="J285" s="16"/>
    </row>
    <row r="286" spans="1:10" x14ac:dyDescent="0.5">
      <c r="A286" s="9"/>
      <c r="B286" s="164" t="s">
        <v>96</v>
      </c>
      <c r="C286" s="21">
        <v>0</v>
      </c>
      <c r="D286" s="9" t="s">
        <v>81</v>
      </c>
      <c r="E286" s="162">
        <v>24.12</v>
      </c>
      <c r="F286" s="8">
        <f t="shared" si="74"/>
        <v>0</v>
      </c>
      <c r="G286" s="8">
        <v>3.3</v>
      </c>
      <c r="H286" s="8">
        <f t="shared" si="75"/>
        <v>0</v>
      </c>
      <c r="I286" s="8">
        <f t="shared" si="76"/>
        <v>0</v>
      </c>
      <c r="J286" s="16"/>
    </row>
    <row r="287" spans="1:10" x14ac:dyDescent="0.5">
      <c r="A287" s="9"/>
      <c r="B287" s="164" t="s">
        <v>97</v>
      </c>
      <c r="C287" s="21">
        <v>142</v>
      </c>
      <c r="D287" s="9" t="s">
        <v>81</v>
      </c>
      <c r="E287" s="162">
        <v>24.41</v>
      </c>
      <c r="F287" s="8">
        <f t="shared" si="74"/>
        <v>3466.22</v>
      </c>
      <c r="G287" s="8">
        <v>3.3</v>
      </c>
      <c r="H287" s="8">
        <f t="shared" si="75"/>
        <v>468.59999999999997</v>
      </c>
      <c r="I287" s="8">
        <f t="shared" si="76"/>
        <v>3934.8199999999997</v>
      </c>
      <c r="J287" s="16"/>
    </row>
    <row r="288" spans="1:10" x14ac:dyDescent="0.5">
      <c r="A288" s="9"/>
      <c r="B288" s="188" t="s">
        <v>123</v>
      </c>
      <c r="C288" s="21">
        <v>7.8</v>
      </c>
      <c r="D288" s="9" t="s">
        <v>81</v>
      </c>
      <c r="E288" s="162">
        <v>31.05</v>
      </c>
      <c r="F288" s="8">
        <f t="shared" si="74"/>
        <v>242.19</v>
      </c>
      <c r="G288" s="8">
        <v>0</v>
      </c>
      <c r="H288" s="8">
        <f t="shared" si="75"/>
        <v>0</v>
      </c>
      <c r="I288" s="8">
        <f t="shared" si="76"/>
        <v>242.19</v>
      </c>
      <c r="J288" s="7"/>
    </row>
    <row r="289" spans="1:10" x14ac:dyDescent="0.5">
      <c r="A289" s="9"/>
      <c r="B289" s="188" t="s">
        <v>124</v>
      </c>
      <c r="C289" s="21">
        <f>+C291*0.6</f>
        <v>10.799999999999999</v>
      </c>
      <c r="D289" s="9" t="s">
        <v>11</v>
      </c>
      <c r="E289" s="162">
        <v>250</v>
      </c>
      <c r="F289" s="8">
        <f t="shared" si="74"/>
        <v>2699.9999999999995</v>
      </c>
      <c r="G289" s="8">
        <v>0</v>
      </c>
      <c r="H289" s="8">
        <f t="shared" si="75"/>
        <v>0</v>
      </c>
      <c r="I289" s="8">
        <f t="shared" si="76"/>
        <v>2699.9999999999995</v>
      </c>
      <c r="J289" s="7"/>
    </row>
    <row r="290" spans="1:10" x14ac:dyDescent="0.5">
      <c r="A290" s="9"/>
      <c r="B290" s="164" t="s">
        <v>125</v>
      </c>
      <c r="C290" s="165">
        <f>+C289*0.3</f>
        <v>3.2399999999999998</v>
      </c>
      <c r="D290" s="166" t="s">
        <v>44</v>
      </c>
      <c r="E290" s="167">
        <v>250</v>
      </c>
      <c r="F290" s="168">
        <f t="shared" ref="F290" si="77">ROUND(C290*E290,0)</f>
        <v>810</v>
      </c>
      <c r="G290" s="8">
        <v>0</v>
      </c>
      <c r="H290" s="8">
        <f t="shared" si="75"/>
        <v>0</v>
      </c>
      <c r="I290" s="8">
        <f t="shared" si="76"/>
        <v>810</v>
      </c>
      <c r="J290" s="7"/>
    </row>
    <row r="291" spans="1:10" x14ac:dyDescent="0.5">
      <c r="A291" s="9"/>
      <c r="B291" s="188" t="s">
        <v>126</v>
      </c>
      <c r="C291" s="21">
        <v>18</v>
      </c>
      <c r="D291" s="9" t="s">
        <v>11</v>
      </c>
      <c r="E291" s="162">
        <v>0</v>
      </c>
      <c r="F291" s="8">
        <f t="shared" ref="F291:F293" si="78">E291*C291</f>
        <v>0</v>
      </c>
      <c r="G291" s="8">
        <v>133</v>
      </c>
      <c r="H291" s="8">
        <f t="shared" si="75"/>
        <v>2394</v>
      </c>
      <c r="I291" s="8">
        <f t="shared" si="76"/>
        <v>2394</v>
      </c>
      <c r="J291" s="7"/>
    </row>
    <row r="292" spans="1:10" x14ac:dyDescent="0.5">
      <c r="A292" s="9"/>
      <c r="B292" s="188" t="s">
        <v>127</v>
      </c>
      <c r="C292" s="21">
        <f>+C291*0.25</f>
        <v>4.5</v>
      </c>
      <c r="D292" s="9" t="s">
        <v>81</v>
      </c>
      <c r="E292" s="162">
        <v>35.590000000000003</v>
      </c>
      <c r="F292" s="8">
        <f t="shared" si="78"/>
        <v>160.15500000000003</v>
      </c>
      <c r="G292" s="8">
        <v>0</v>
      </c>
      <c r="H292" s="8">
        <f t="shared" si="75"/>
        <v>0</v>
      </c>
      <c r="I292" s="8">
        <f t="shared" si="76"/>
        <v>160.15500000000003</v>
      </c>
      <c r="J292" s="7"/>
    </row>
    <row r="293" spans="1:10" x14ac:dyDescent="0.5">
      <c r="A293" s="18"/>
      <c r="B293" s="10"/>
      <c r="C293" s="22"/>
      <c r="D293" s="18"/>
      <c r="E293" s="11">
        <v>0</v>
      </c>
      <c r="F293" s="11">
        <f t="shared" si="78"/>
        <v>0</v>
      </c>
      <c r="G293" s="11">
        <v>0</v>
      </c>
      <c r="H293" s="11">
        <f t="shared" si="75"/>
        <v>0</v>
      </c>
      <c r="I293" s="11">
        <f t="shared" si="76"/>
        <v>0</v>
      </c>
      <c r="J293" s="10"/>
    </row>
    <row r="294" spans="1:10" x14ac:dyDescent="0.5">
      <c r="A294" s="12"/>
      <c r="B294" s="3" t="str">
        <f>"ยอดยกไป "</f>
        <v xml:space="preserve">ยอดยกไป </v>
      </c>
      <c r="C294" s="12"/>
      <c r="D294" s="12"/>
      <c r="E294" s="13"/>
      <c r="F294" s="14">
        <f>SUM(F275:F293)</f>
        <v>18972.885499999997</v>
      </c>
      <c r="G294" s="13"/>
      <c r="H294" s="14">
        <f>SUM(H275:H293)</f>
        <v>7867.5</v>
      </c>
      <c r="I294" s="14">
        <f>F294+H294</f>
        <v>26840.385499999997</v>
      </c>
      <c r="J294" s="15"/>
    </row>
    <row r="297" spans="1:10" x14ac:dyDescent="0.5">
      <c r="A297" s="4" t="str">
        <f>A270</f>
        <v>รายการค่างานราคากลางงานก่อสร้าง    โครงการก่อสร้างพระบรมราชานุสาวรีย์ รัชกาลที่ 5</v>
      </c>
      <c r="B297" s="4"/>
      <c r="C297" s="1"/>
      <c r="D297" s="1"/>
      <c r="E297" s="1"/>
      <c r="F297" s="1"/>
      <c r="G297" s="1"/>
      <c r="H297" s="1"/>
      <c r="I297" s="2"/>
      <c r="J297" s="1"/>
    </row>
    <row r="298" spans="1:10" x14ac:dyDescent="0.5">
      <c r="A298" s="4" t="str">
        <f>A271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98" s="4"/>
      <c r="C298" s="1"/>
      <c r="D298" s="1"/>
      <c r="E298" s="1"/>
      <c r="F298" s="1" t="str">
        <f>F271</f>
        <v>คำนวณราคากลาง เมื่อวันที่  24 เดือน มกราคม  พ.ศ. 2565</v>
      </c>
      <c r="G298" s="1"/>
      <c r="H298" s="1"/>
      <c r="I298" s="2"/>
      <c r="J298" s="1" t="s">
        <v>5</v>
      </c>
    </row>
    <row r="299" spans="1:10" x14ac:dyDescent="0.5">
      <c r="A29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99" s="4"/>
      <c r="C299" s="1"/>
      <c r="D299" s="1"/>
      <c r="E299" s="1"/>
      <c r="F299" s="1"/>
      <c r="G299" s="1"/>
      <c r="H299" s="1"/>
      <c r="I299" s="157" t="s">
        <v>69</v>
      </c>
      <c r="J299" s="158" t="str">
        <f>IF(ROW()-26&lt;0,1,1+ROUND((ROW()/26),0))&amp;" / "&amp;$M$1</f>
        <v>13 / 2</v>
      </c>
    </row>
    <row r="300" spans="1:10" x14ac:dyDescent="0.5">
      <c r="A300" s="412" t="s">
        <v>6</v>
      </c>
      <c r="B300" s="412" t="s">
        <v>0</v>
      </c>
      <c r="C300" s="412" t="s">
        <v>1</v>
      </c>
      <c r="D300" s="412" t="s">
        <v>2</v>
      </c>
      <c r="E300" s="412" t="s">
        <v>7</v>
      </c>
      <c r="F300" s="412"/>
      <c r="G300" s="412" t="s">
        <v>8</v>
      </c>
      <c r="H300" s="412"/>
      <c r="I300" s="413" t="s">
        <v>9</v>
      </c>
      <c r="J300" s="412" t="s">
        <v>4</v>
      </c>
    </row>
    <row r="301" spans="1:10" x14ac:dyDescent="0.5">
      <c r="A301" s="412"/>
      <c r="B301" s="412"/>
      <c r="C301" s="412"/>
      <c r="D301" s="412"/>
      <c r="E301" s="3" t="s">
        <v>10</v>
      </c>
      <c r="F301" s="3" t="s">
        <v>3</v>
      </c>
      <c r="G301" s="3" t="s">
        <v>10</v>
      </c>
      <c r="H301" s="3" t="s">
        <v>3</v>
      </c>
      <c r="I301" s="412"/>
      <c r="J301" s="412"/>
    </row>
    <row r="302" spans="1:10" x14ac:dyDescent="0.5">
      <c r="A302" s="95"/>
      <c r="B302" s="343" t="s">
        <v>66</v>
      </c>
      <c r="C302" s="153"/>
      <c r="D302" s="343"/>
      <c r="E302" s="154">
        <v>0</v>
      </c>
      <c r="F302" s="154">
        <f>F294</f>
        <v>18972.885499999997</v>
      </c>
      <c r="G302" s="154">
        <v>0</v>
      </c>
      <c r="H302" s="154">
        <f>H294</f>
        <v>7867.5</v>
      </c>
      <c r="I302" s="155">
        <f>F302+H302</f>
        <v>26840.385499999997</v>
      </c>
      <c r="J302" s="6"/>
    </row>
    <row r="303" spans="1:10" x14ac:dyDescent="0.5">
      <c r="A303" s="98">
        <v>1</v>
      </c>
      <c r="B303" s="96" t="s">
        <v>82</v>
      </c>
      <c r="C303" s="21"/>
      <c r="D303" s="9"/>
      <c r="E303" s="8">
        <v>0</v>
      </c>
      <c r="F303" s="8">
        <f t="shared" ref="F303:F311" si="79">E303*C303</f>
        <v>0</v>
      </c>
      <c r="G303" s="8">
        <v>0</v>
      </c>
      <c r="H303" s="8">
        <f t="shared" ref="H303:H312" si="80">G303*C303</f>
        <v>0</v>
      </c>
      <c r="I303" s="8">
        <f t="shared" ref="I303:I312" si="81">H303+F303</f>
        <v>0</v>
      </c>
      <c r="J303" s="16"/>
    </row>
    <row r="304" spans="1:10" x14ac:dyDescent="0.5">
      <c r="A304" s="9"/>
      <c r="B304" s="97" t="s">
        <v>92</v>
      </c>
      <c r="C304" s="21">
        <v>3764</v>
      </c>
      <c r="D304" s="9" t="s">
        <v>81</v>
      </c>
      <c r="E304" s="8">
        <v>28</v>
      </c>
      <c r="F304" s="8">
        <f t="shared" si="79"/>
        <v>105392</v>
      </c>
      <c r="G304" s="8">
        <v>0</v>
      </c>
      <c r="H304" s="8">
        <f t="shared" si="80"/>
        <v>0</v>
      </c>
      <c r="I304" s="8">
        <f t="shared" si="81"/>
        <v>105392</v>
      </c>
      <c r="J304" s="7"/>
    </row>
    <row r="305" spans="1:10" x14ac:dyDescent="0.5">
      <c r="A305" s="9"/>
      <c r="B305" s="97" t="s">
        <v>101</v>
      </c>
      <c r="C305" s="21">
        <v>190</v>
      </c>
      <c r="D305" s="9" t="s">
        <v>81</v>
      </c>
      <c r="E305" s="8">
        <v>28</v>
      </c>
      <c r="F305" s="8">
        <f t="shared" si="79"/>
        <v>5320</v>
      </c>
      <c r="G305" s="8">
        <v>0</v>
      </c>
      <c r="H305" s="8">
        <f t="shared" si="80"/>
        <v>0</v>
      </c>
      <c r="I305" s="8">
        <f t="shared" si="81"/>
        <v>5320</v>
      </c>
      <c r="J305" s="16"/>
    </row>
    <row r="306" spans="1:10" x14ac:dyDescent="0.5">
      <c r="A306" s="9"/>
      <c r="B306" s="97" t="s">
        <v>105</v>
      </c>
      <c r="C306" s="21">
        <v>48</v>
      </c>
      <c r="D306" s="9" t="s">
        <v>81</v>
      </c>
      <c r="E306" s="8">
        <v>28</v>
      </c>
      <c r="F306" s="8">
        <f t="shared" si="79"/>
        <v>1344</v>
      </c>
      <c r="G306" s="8">
        <v>0</v>
      </c>
      <c r="H306" s="8">
        <f t="shared" si="80"/>
        <v>0</v>
      </c>
      <c r="I306" s="8">
        <f t="shared" si="81"/>
        <v>1344</v>
      </c>
      <c r="J306" s="16"/>
    </row>
    <row r="307" spans="1:10" x14ac:dyDescent="0.5">
      <c r="A307" s="9"/>
      <c r="B307" s="97" t="s">
        <v>102</v>
      </c>
      <c r="C307" s="21">
        <v>4</v>
      </c>
      <c r="D307" s="9" t="s">
        <v>73</v>
      </c>
      <c r="E307" s="8">
        <v>45</v>
      </c>
      <c r="F307" s="8">
        <f t="shared" si="79"/>
        <v>180</v>
      </c>
      <c r="G307" s="8">
        <v>0</v>
      </c>
      <c r="H307" s="8">
        <f t="shared" si="80"/>
        <v>0</v>
      </c>
      <c r="I307" s="8">
        <f t="shared" si="81"/>
        <v>180</v>
      </c>
      <c r="J307" s="16"/>
    </row>
    <row r="308" spans="1:10" ht="27.75" x14ac:dyDescent="0.5">
      <c r="A308" s="9"/>
      <c r="B308" s="97" t="s">
        <v>93</v>
      </c>
      <c r="C308" s="21">
        <v>64</v>
      </c>
      <c r="D308" s="9" t="s">
        <v>58</v>
      </c>
      <c r="E308" s="8">
        <v>51.4</v>
      </c>
      <c r="F308" s="8">
        <f t="shared" si="79"/>
        <v>3289.6</v>
      </c>
      <c r="G308" s="8">
        <v>0</v>
      </c>
      <c r="H308" s="8">
        <f t="shared" si="80"/>
        <v>0</v>
      </c>
      <c r="I308" s="8">
        <f t="shared" si="81"/>
        <v>3289.6</v>
      </c>
      <c r="J308" s="16"/>
    </row>
    <row r="309" spans="1:10" x14ac:dyDescent="0.5">
      <c r="A309" s="9"/>
      <c r="B309" s="97" t="s">
        <v>109</v>
      </c>
      <c r="C309" s="21">
        <v>1</v>
      </c>
      <c r="D309" s="9" t="s">
        <v>73</v>
      </c>
      <c r="E309" s="8">
        <v>45</v>
      </c>
      <c r="F309" s="8">
        <f t="shared" si="79"/>
        <v>45</v>
      </c>
      <c r="G309" s="8">
        <v>0</v>
      </c>
      <c r="H309" s="8">
        <f t="shared" si="80"/>
        <v>0</v>
      </c>
      <c r="I309" s="8">
        <f t="shared" si="81"/>
        <v>45</v>
      </c>
      <c r="J309" s="16"/>
    </row>
    <row r="310" spans="1:10" ht="27.75" x14ac:dyDescent="0.5">
      <c r="A310" s="9"/>
      <c r="B310" s="97" t="s">
        <v>119</v>
      </c>
      <c r="C310" s="21">
        <v>6</v>
      </c>
      <c r="D310" s="9" t="s">
        <v>58</v>
      </c>
      <c r="E310" s="8">
        <v>151.4</v>
      </c>
      <c r="F310" s="8">
        <f t="shared" si="79"/>
        <v>908.40000000000009</v>
      </c>
      <c r="G310" s="8">
        <v>0</v>
      </c>
      <c r="H310" s="8">
        <f t="shared" si="80"/>
        <v>0</v>
      </c>
      <c r="I310" s="8">
        <f t="shared" si="81"/>
        <v>908.40000000000009</v>
      </c>
      <c r="J310" s="16"/>
    </row>
    <row r="311" spans="1:10" ht="27.75" x14ac:dyDescent="0.5">
      <c r="A311" s="9"/>
      <c r="B311" s="97" t="s">
        <v>120</v>
      </c>
      <c r="C311" s="21">
        <v>4</v>
      </c>
      <c r="D311" s="9" t="s">
        <v>118</v>
      </c>
      <c r="E311" s="8">
        <v>151.4</v>
      </c>
      <c r="F311" s="8">
        <f t="shared" si="79"/>
        <v>605.6</v>
      </c>
      <c r="G311" s="8">
        <v>0</v>
      </c>
      <c r="H311" s="8">
        <f t="shared" si="80"/>
        <v>0</v>
      </c>
      <c r="I311" s="8">
        <f t="shared" si="81"/>
        <v>605.6</v>
      </c>
      <c r="J311" s="16"/>
    </row>
    <row r="312" spans="1:10" x14ac:dyDescent="0.5">
      <c r="A312" s="9"/>
      <c r="B312" s="169" t="s">
        <v>103</v>
      </c>
      <c r="C312" s="170">
        <f>+C304</f>
        <v>3764</v>
      </c>
      <c r="D312" s="171" t="s">
        <v>81</v>
      </c>
      <c r="E312" s="8">
        <v>-1</v>
      </c>
      <c r="F312" s="8">
        <f>E312*C312</f>
        <v>-3764</v>
      </c>
      <c r="G312" s="8">
        <v>10</v>
      </c>
      <c r="H312" s="8">
        <f t="shared" si="80"/>
        <v>37640</v>
      </c>
      <c r="I312" s="8">
        <f t="shared" si="81"/>
        <v>33876</v>
      </c>
      <c r="J312" s="16"/>
    </row>
    <row r="313" spans="1:10" x14ac:dyDescent="0.5">
      <c r="A313" s="9"/>
      <c r="B313" s="97" t="s">
        <v>88</v>
      </c>
      <c r="C313" s="170">
        <f>+C305+C306</f>
        <v>238</v>
      </c>
      <c r="D313" s="171" t="s">
        <v>81</v>
      </c>
      <c r="E313" s="8">
        <v>0</v>
      </c>
      <c r="F313" s="8">
        <f>E313*C313</f>
        <v>0</v>
      </c>
      <c r="G313" s="8">
        <v>10</v>
      </c>
      <c r="H313" s="8">
        <f>G313*C313</f>
        <v>2380</v>
      </c>
      <c r="I313" s="8">
        <f>H313+F313</f>
        <v>2380</v>
      </c>
      <c r="J313" s="16"/>
    </row>
    <row r="314" spans="1:10" x14ac:dyDescent="0.5">
      <c r="A314" s="9"/>
      <c r="B314" s="172" t="s">
        <v>104</v>
      </c>
      <c r="C314" s="173">
        <v>136</v>
      </c>
      <c r="D314" s="174" t="s">
        <v>11</v>
      </c>
      <c r="E314" s="8">
        <v>40</v>
      </c>
      <c r="F314" s="8">
        <f t="shared" ref="F314" si="82">E314*C314</f>
        <v>5440</v>
      </c>
      <c r="G314" s="8">
        <v>25</v>
      </c>
      <c r="H314" s="8">
        <f t="shared" ref="H314" si="83">G314*C314</f>
        <v>3400</v>
      </c>
      <c r="I314" s="8">
        <f t="shared" ref="I314" si="84">H314+F314</f>
        <v>8840</v>
      </c>
      <c r="J314" s="16"/>
    </row>
    <row r="315" spans="1:10" x14ac:dyDescent="0.5">
      <c r="A315" s="12"/>
      <c r="B315" s="3" t="str">
        <f>"รวมค่าวัสดุและค่าแรงงาน "&amp;B276</f>
        <v>รวมค่าวัสดุและค่าแรงงาน งานวิศวกรรมโครงสร้าง</v>
      </c>
      <c r="C315" s="12"/>
      <c r="D315" s="12"/>
      <c r="E315" s="14"/>
      <c r="F315" s="14">
        <f t="shared" ref="F315" si="85">SUM(F302:F314)</f>
        <v>137733.48550000001</v>
      </c>
      <c r="G315" s="14"/>
      <c r="H315" s="14">
        <f t="shared" ref="H315" si="86">SUM(H302:H314)</f>
        <v>51287.5</v>
      </c>
      <c r="I315" s="14">
        <f>SUM(I302:I314)</f>
        <v>189020.98550000001</v>
      </c>
      <c r="J315" s="15"/>
    </row>
    <row r="316" spans="1:10" x14ac:dyDescent="0.5">
      <c r="A316" s="189"/>
      <c r="B316" s="190"/>
      <c r="C316" s="191"/>
      <c r="D316" s="192"/>
      <c r="E316" s="193">
        <v>0</v>
      </c>
      <c r="F316" s="193">
        <v>0</v>
      </c>
      <c r="G316" s="193">
        <v>0</v>
      </c>
      <c r="H316" s="193">
        <v>0</v>
      </c>
      <c r="I316" s="194">
        <f>F316+H316</f>
        <v>0</v>
      </c>
      <c r="J316" s="195"/>
    </row>
    <row r="317" spans="1:10" x14ac:dyDescent="0.5">
      <c r="A317" s="95" t="s">
        <v>85</v>
      </c>
      <c r="B317" s="6" t="s">
        <v>112</v>
      </c>
      <c r="C317" s="153"/>
      <c r="D317" s="148"/>
      <c r="E317" s="196">
        <v>0</v>
      </c>
      <c r="F317" s="196">
        <v>0</v>
      </c>
      <c r="G317" s="196">
        <v>0</v>
      </c>
      <c r="H317" s="196">
        <v>0</v>
      </c>
      <c r="I317" s="197">
        <f>F317+H317</f>
        <v>0</v>
      </c>
      <c r="J317" s="7"/>
    </row>
    <row r="318" spans="1:10" x14ac:dyDescent="0.5">
      <c r="A318" s="98">
        <v>2</v>
      </c>
      <c r="B318" s="96" t="s">
        <v>65</v>
      </c>
      <c r="C318" s="21"/>
      <c r="D318" s="9"/>
      <c r="E318" s="8">
        <v>0</v>
      </c>
      <c r="F318" s="8">
        <f t="shared" ref="F318:F320" si="87">E318*C318</f>
        <v>0</v>
      </c>
      <c r="G318" s="8">
        <v>0</v>
      </c>
      <c r="H318" s="8">
        <f t="shared" ref="H318:H320" si="88">G318*C318</f>
        <v>0</v>
      </c>
      <c r="I318" s="8">
        <f t="shared" ref="I318:I320" si="89">H318+F318</f>
        <v>0</v>
      </c>
      <c r="J318" s="7"/>
    </row>
    <row r="319" spans="1:10" x14ac:dyDescent="0.5">
      <c r="A319" s="9"/>
      <c r="B319" s="152" t="s">
        <v>106</v>
      </c>
      <c r="C319" s="170">
        <v>155</v>
      </c>
      <c r="D319" s="9" t="s">
        <v>11</v>
      </c>
      <c r="E319" s="8">
        <v>280</v>
      </c>
      <c r="F319" s="8">
        <f t="shared" si="87"/>
        <v>43400</v>
      </c>
      <c r="G319" s="8">
        <v>70</v>
      </c>
      <c r="H319" s="8">
        <f t="shared" si="88"/>
        <v>10850</v>
      </c>
      <c r="I319" s="8">
        <f t="shared" si="89"/>
        <v>54250</v>
      </c>
      <c r="J319" s="7"/>
    </row>
    <row r="320" spans="1:10" x14ac:dyDescent="0.5">
      <c r="A320" s="9"/>
      <c r="B320" s="152" t="s">
        <v>107</v>
      </c>
      <c r="C320" s="21">
        <v>61</v>
      </c>
      <c r="D320" s="9" t="s">
        <v>86</v>
      </c>
      <c r="E320" s="8">
        <v>220</v>
      </c>
      <c r="F320" s="8">
        <f t="shared" si="87"/>
        <v>13420</v>
      </c>
      <c r="G320" s="8">
        <v>50</v>
      </c>
      <c r="H320" s="8">
        <f t="shared" si="88"/>
        <v>3050</v>
      </c>
      <c r="I320" s="8">
        <f t="shared" si="89"/>
        <v>16470</v>
      </c>
      <c r="J320" s="181"/>
    </row>
    <row r="321" spans="1:10" x14ac:dyDescent="0.5">
      <c r="A321" s="12"/>
      <c r="B321" s="3" t="str">
        <f>"ยอดยกไป "</f>
        <v xml:space="preserve">ยอดยกไป </v>
      </c>
      <c r="C321" s="12"/>
      <c r="D321" s="12"/>
      <c r="E321" s="13"/>
      <c r="F321" s="14">
        <f>SUM(F317:F320)</f>
        <v>56820</v>
      </c>
      <c r="G321" s="13"/>
      <c r="H321" s="14">
        <f>SUM(H317:H320)</f>
        <v>13900</v>
      </c>
      <c r="I321" s="14">
        <f>SUM(I317:I320)</f>
        <v>70720</v>
      </c>
      <c r="J321" s="15"/>
    </row>
    <row r="324" spans="1:10" x14ac:dyDescent="0.5">
      <c r="A324" s="4" t="str">
        <f>A297</f>
        <v>รายการค่างานราคากลางงานก่อสร้าง    โครงการก่อสร้างพระบรมราชานุสาวรีย์ รัชกาลที่ 5</v>
      </c>
      <c r="B324" s="4"/>
      <c r="C324" s="1"/>
      <c r="D324" s="1"/>
      <c r="E324" s="1"/>
      <c r="F324" s="1"/>
      <c r="G324" s="1"/>
      <c r="H324" s="1"/>
      <c r="I324" s="2"/>
      <c r="J324" s="1"/>
    </row>
    <row r="325" spans="1:10" x14ac:dyDescent="0.5">
      <c r="A325" s="4" t="str">
        <f>A298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25" s="4"/>
      <c r="C325" s="1"/>
      <c r="D325" s="1"/>
      <c r="E325" s="1"/>
      <c r="F325" s="1" t="str">
        <f>F271</f>
        <v>คำนวณราคากลาง เมื่อวันที่  24 เดือน มกราคม  พ.ศ. 2565</v>
      </c>
      <c r="G325" s="1"/>
      <c r="H325" s="1"/>
      <c r="I325" s="2"/>
      <c r="J325" s="1" t="s">
        <v>5</v>
      </c>
    </row>
    <row r="326" spans="1:10" x14ac:dyDescent="0.5">
      <c r="A326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26" s="4"/>
      <c r="C326" s="1"/>
      <c r="D326" s="1"/>
      <c r="E326" s="1"/>
      <c r="F326" s="1"/>
      <c r="G326" s="1"/>
      <c r="H326" s="1"/>
      <c r="I326" s="157" t="s">
        <v>69</v>
      </c>
      <c r="J326" s="158" t="str">
        <f>IF(ROW()-26&lt;0,1,1+ROUND((ROW()/26),0))&amp;" / "&amp;$M$1</f>
        <v>14 / 2</v>
      </c>
    </row>
    <row r="327" spans="1:10" x14ac:dyDescent="0.5">
      <c r="A327" s="412" t="s">
        <v>6</v>
      </c>
      <c r="B327" s="412" t="s">
        <v>0</v>
      </c>
      <c r="C327" s="412" t="s">
        <v>1</v>
      </c>
      <c r="D327" s="412" t="s">
        <v>2</v>
      </c>
      <c r="E327" s="412" t="s">
        <v>7</v>
      </c>
      <c r="F327" s="412"/>
      <c r="G327" s="412" t="s">
        <v>8</v>
      </c>
      <c r="H327" s="412"/>
      <c r="I327" s="413" t="s">
        <v>9</v>
      </c>
      <c r="J327" s="412" t="s">
        <v>4</v>
      </c>
    </row>
    <row r="328" spans="1:10" x14ac:dyDescent="0.5">
      <c r="A328" s="412"/>
      <c r="B328" s="412"/>
      <c r="C328" s="412"/>
      <c r="D328" s="412"/>
      <c r="E328" s="3" t="s">
        <v>10</v>
      </c>
      <c r="F328" s="3" t="s">
        <v>3</v>
      </c>
      <c r="G328" s="3" t="s">
        <v>10</v>
      </c>
      <c r="H328" s="3" t="s">
        <v>3</v>
      </c>
      <c r="I328" s="412"/>
      <c r="J328" s="412"/>
    </row>
    <row r="329" spans="1:10" x14ac:dyDescent="0.5">
      <c r="A329" s="95"/>
      <c r="B329" s="343" t="s">
        <v>66</v>
      </c>
      <c r="C329" s="153"/>
      <c r="D329" s="343"/>
      <c r="E329" s="154">
        <v>0</v>
      </c>
      <c r="F329" s="154">
        <f>F321</f>
        <v>56820</v>
      </c>
      <c r="G329" s="154">
        <v>0</v>
      </c>
      <c r="H329" s="154">
        <f>H321</f>
        <v>13900</v>
      </c>
      <c r="I329" s="155">
        <f>F329+H329</f>
        <v>70720</v>
      </c>
      <c r="J329" s="6"/>
    </row>
    <row r="330" spans="1:10" x14ac:dyDescent="0.5">
      <c r="A330" s="9"/>
      <c r="B330" s="185" t="s">
        <v>108</v>
      </c>
      <c r="C330" s="186">
        <v>136</v>
      </c>
      <c r="D330" s="187" t="s">
        <v>11</v>
      </c>
      <c r="E330" s="8">
        <v>40</v>
      </c>
      <c r="F330" s="8">
        <f t="shared" ref="F330" si="90">E330*C330</f>
        <v>5440</v>
      </c>
      <c r="G330" s="8">
        <v>25</v>
      </c>
      <c r="H330" s="8">
        <f t="shared" ref="H330" si="91">G330*C330</f>
        <v>3400</v>
      </c>
      <c r="I330" s="8">
        <f t="shared" ref="I330" si="92">H330+F330</f>
        <v>8840</v>
      </c>
      <c r="J330" s="16"/>
    </row>
    <row r="331" spans="1:10" x14ac:dyDescent="0.5">
      <c r="A331" s="183"/>
      <c r="B331" s="182"/>
      <c r="C331" s="170"/>
      <c r="D331" s="183"/>
      <c r="E331" s="184"/>
      <c r="F331" s="184"/>
      <c r="G331" s="184"/>
      <c r="H331" s="184"/>
      <c r="I331" s="184"/>
      <c r="J331" s="198"/>
    </row>
    <row r="332" spans="1:10" x14ac:dyDescent="0.5">
      <c r="A332" s="9"/>
      <c r="B332" s="152"/>
      <c r="C332" s="21"/>
      <c r="D332" s="9"/>
      <c r="E332" s="8"/>
      <c r="F332" s="8"/>
      <c r="G332" s="8"/>
      <c r="H332" s="8"/>
      <c r="I332" s="8"/>
      <c r="J332" s="7"/>
    </row>
    <row r="333" spans="1:10" x14ac:dyDescent="0.5">
      <c r="A333" s="9"/>
      <c r="B333" s="172"/>
      <c r="C333" s="173"/>
      <c r="D333" s="174"/>
      <c r="E333" s="8"/>
      <c r="F333" s="8"/>
      <c r="G333" s="8"/>
      <c r="H333" s="8"/>
      <c r="I333" s="8"/>
      <c r="J333" s="16"/>
    </row>
    <row r="334" spans="1:10" x14ac:dyDescent="0.5">
      <c r="A334" s="12"/>
      <c r="B334" s="3" t="str">
        <f>"รวมค่าวัสดุและค่าแรงงาน " &amp;B330</f>
        <v>รวมค่าวัสดุและค่าแรงงาน     - งานทาสีน้ำมัน</v>
      </c>
      <c r="C334" s="12"/>
      <c r="D334" s="12"/>
      <c r="E334" s="13"/>
      <c r="F334" s="14">
        <f>SUM(F329:F333)</f>
        <v>62260</v>
      </c>
      <c r="G334" s="13"/>
      <c r="H334" s="14">
        <f>SUM(H329:H333)</f>
        <v>17300</v>
      </c>
      <c r="I334" s="14">
        <f>SUM(I329:I333)</f>
        <v>79560</v>
      </c>
      <c r="J334" s="15"/>
    </row>
    <row r="335" spans="1:10" x14ac:dyDescent="0.5">
      <c r="A335" s="98">
        <v>3</v>
      </c>
      <c r="B335" s="96" t="s">
        <v>83</v>
      </c>
      <c r="C335" s="21"/>
      <c r="D335" s="9"/>
      <c r="E335" s="8">
        <v>0</v>
      </c>
      <c r="F335" s="8">
        <f t="shared" ref="F335:F337" si="93">E335*C335</f>
        <v>0</v>
      </c>
      <c r="G335" s="8">
        <v>0</v>
      </c>
      <c r="H335" s="8">
        <f t="shared" ref="H335:H337" si="94">G335*C335</f>
        <v>0</v>
      </c>
      <c r="I335" s="8">
        <f t="shared" ref="I335:I337" si="95">H335+F335</f>
        <v>0</v>
      </c>
      <c r="J335" s="175"/>
    </row>
    <row r="336" spans="1:10" x14ac:dyDescent="0.5">
      <c r="A336" s="9"/>
      <c r="B336" s="176" t="s">
        <v>84</v>
      </c>
      <c r="C336" s="177">
        <v>12</v>
      </c>
      <c r="D336" s="178" t="s">
        <v>58</v>
      </c>
      <c r="E336" s="179">
        <v>1024</v>
      </c>
      <c r="F336" s="179">
        <f t="shared" si="93"/>
        <v>12288</v>
      </c>
      <c r="G336" s="179">
        <v>450</v>
      </c>
      <c r="H336" s="179">
        <f t="shared" si="94"/>
        <v>5400</v>
      </c>
      <c r="I336" s="179">
        <f t="shared" si="95"/>
        <v>17688</v>
      </c>
      <c r="J336" s="16"/>
    </row>
    <row r="337" spans="1:10" x14ac:dyDescent="0.5">
      <c r="A337" s="9"/>
      <c r="B337" s="176" t="s">
        <v>121</v>
      </c>
      <c r="C337" s="177"/>
      <c r="D337" s="178"/>
      <c r="E337" s="179">
        <v>0</v>
      </c>
      <c r="F337" s="179">
        <f t="shared" si="93"/>
        <v>0</v>
      </c>
      <c r="G337" s="179">
        <v>0</v>
      </c>
      <c r="H337" s="179">
        <f t="shared" si="94"/>
        <v>0</v>
      </c>
      <c r="I337" s="179">
        <f t="shared" si="95"/>
        <v>0</v>
      </c>
      <c r="J337" s="16"/>
    </row>
    <row r="338" spans="1:10" x14ac:dyDescent="0.5">
      <c r="A338" s="9"/>
      <c r="B338" s="176" t="s">
        <v>122</v>
      </c>
      <c r="C338" s="177"/>
      <c r="D338" s="178"/>
      <c r="E338" s="179"/>
      <c r="F338" s="179"/>
      <c r="G338" s="179"/>
      <c r="H338" s="179"/>
      <c r="I338" s="179"/>
      <c r="J338" s="16"/>
    </row>
    <row r="339" spans="1:10" x14ac:dyDescent="0.5">
      <c r="A339" s="9"/>
      <c r="B339" s="176"/>
      <c r="C339" s="177"/>
      <c r="D339" s="178"/>
      <c r="E339" s="179"/>
      <c r="F339" s="179"/>
      <c r="G339" s="179"/>
      <c r="H339" s="179"/>
      <c r="I339" s="179"/>
      <c r="J339" s="16"/>
    </row>
    <row r="340" spans="1:10" x14ac:dyDescent="0.5">
      <c r="A340" s="9"/>
      <c r="B340" s="176"/>
      <c r="C340" s="177"/>
      <c r="D340" s="178"/>
      <c r="E340" s="179"/>
      <c r="F340" s="179"/>
      <c r="G340" s="179"/>
      <c r="H340" s="179"/>
      <c r="I340" s="179"/>
      <c r="J340" s="16"/>
    </row>
    <row r="341" spans="1:10" x14ac:dyDescent="0.5">
      <c r="A341" s="12"/>
      <c r="B341" s="3" t="str">
        <f>"รวมค่าวัสดุและค่าแรงงาน " &amp;B335</f>
        <v>รวมค่าวัสดุและค่าแรงงาน งานระบบไฟฟ้า</v>
      </c>
      <c r="C341" s="12"/>
      <c r="D341" s="12"/>
      <c r="E341" s="13"/>
      <c r="F341" s="14">
        <f>SUM(F335:F340)</f>
        <v>12288</v>
      </c>
      <c r="G341" s="13"/>
      <c r="H341" s="14">
        <f>SUM(H335:H340)</f>
        <v>5400</v>
      </c>
      <c r="I341" s="14">
        <f>F341+H341</f>
        <v>17688</v>
      </c>
      <c r="J341" s="16"/>
    </row>
    <row r="342" spans="1:10" x14ac:dyDescent="0.5">
      <c r="A342" s="98">
        <v>4</v>
      </c>
      <c r="B342" s="96" t="s">
        <v>115</v>
      </c>
      <c r="C342" s="21"/>
      <c r="D342" s="9"/>
      <c r="E342" s="8">
        <v>0</v>
      </c>
      <c r="F342" s="8">
        <f t="shared" ref="F342" si="96">E342*C342</f>
        <v>0</v>
      </c>
      <c r="G342" s="8">
        <v>0</v>
      </c>
      <c r="H342" s="8">
        <f t="shared" ref="H342" si="97">G342*C342</f>
        <v>0</v>
      </c>
      <c r="I342" s="8">
        <f t="shared" ref="I342" si="98">H342+F342</f>
        <v>0</v>
      </c>
      <c r="J342" s="7"/>
    </row>
    <row r="343" spans="1:10" x14ac:dyDescent="0.5">
      <c r="A343" s="9"/>
      <c r="B343" s="176"/>
      <c r="C343" s="177"/>
      <c r="D343" s="178"/>
      <c r="E343" s="179"/>
      <c r="F343" s="179"/>
      <c r="G343" s="179"/>
      <c r="H343" s="179"/>
      <c r="I343" s="179"/>
      <c r="J343" s="7"/>
    </row>
    <row r="344" spans="1:10" x14ac:dyDescent="0.5">
      <c r="A344" s="9"/>
      <c r="B344" s="176"/>
      <c r="C344" s="177"/>
      <c r="D344" s="178"/>
      <c r="E344" s="179"/>
      <c r="F344" s="179"/>
      <c r="G344" s="179"/>
      <c r="H344" s="179"/>
      <c r="I344" s="179"/>
      <c r="J344" s="7"/>
    </row>
    <row r="345" spans="1:10" x14ac:dyDescent="0.5">
      <c r="A345" s="9"/>
      <c r="B345" s="176"/>
      <c r="C345" s="177"/>
      <c r="D345" s="178"/>
      <c r="E345" s="179"/>
      <c r="F345" s="179"/>
      <c r="G345" s="179"/>
      <c r="H345" s="179"/>
      <c r="I345" s="179"/>
      <c r="J345" s="7"/>
    </row>
    <row r="346" spans="1:10" x14ac:dyDescent="0.5">
      <c r="A346" s="200"/>
      <c r="B346" s="201"/>
      <c r="C346" s="202"/>
      <c r="D346" s="203"/>
      <c r="E346" s="204"/>
      <c r="F346" s="204"/>
      <c r="G346" s="204"/>
      <c r="H346" s="204"/>
      <c r="I346" s="204"/>
      <c r="J346" s="205"/>
    </row>
    <row r="347" spans="1:10" x14ac:dyDescent="0.5">
      <c r="A347" s="12"/>
      <c r="B347" s="3" t="str">
        <f>"รวมค่าวัสดุและค่าแรงงาน " &amp;B342</f>
        <v>รวมค่าวัสดุและค่าแรงงาน งานอื่นๆ</v>
      </c>
      <c r="C347" s="12"/>
      <c r="D347" s="12"/>
      <c r="E347" s="13"/>
      <c r="F347" s="14">
        <f>SUM(F342:F346)</f>
        <v>0</v>
      </c>
      <c r="G347" s="13"/>
      <c r="H347" s="14">
        <f>SUM(H342:H346)</f>
        <v>0</v>
      </c>
      <c r="I347" s="14">
        <f>SUM(I342:I346)</f>
        <v>0</v>
      </c>
      <c r="J347" s="206"/>
    </row>
    <row r="348" spans="1:10" x14ac:dyDescent="0.5">
      <c r="A348" s="12"/>
      <c r="B348" s="180" t="str">
        <f>"รวมค่าวัสดุและค่าแรงงาน " &amp;B275</f>
        <v>รวมค่าวัสดุและค่าแรงงาน งานก่อสร้างอาคารจอดรถยนต์ รูปแบบที่ (4) ต่อ 1 หลัง</v>
      </c>
      <c r="C348" s="12"/>
      <c r="D348" s="12"/>
      <c r="E348" s="13"/>
      <c r="F348" s="14">
        <f>F347+F341+F334+F315</f>
        <v>212281.48550000001</v>
      </c>
      <c r="G348" s="13"/>
      <c r="H348" s="14">
        <f>H347+H341+H334+H315</f>
        <v>73987.5</v>
      </c>
      <c r="I348" s="14">
        <f>I347+I341+I334+I315</f>
        <v>286268.98550000001</v>
      </c>
      <c r="J348" s="15"/>
    </row>
    <row r="351" spans="1:10" x14ac:dyDescent="0.5">
      <c r="A351" s="4" t="str">
        <f>A324</f>
        <v>รายการค่างานราคากลางงานก่อสร้าง    โครงการก่อสร้างพระบรมราชานุสาวรีย์ รัชกาลที่ 5</v>
      </c>
      <c r="B351" s="4"/>
      <c r="C351" s="1"/>
      <c r="D351" s="1"/>
      <c r="E351" s="1"/>
      <c r="F351" s="1"/>
      <c r="G351" s="1"/>
      <c r="H351" s="1"/>
      <c r="I351" s="2"/>
      <c r="J351" s="1"/>
    </row>
    <row r="352" spans="1:10" x14ac:dyDescent="0.5">
      <c r="A352" s="4" t="str">
        <f>A325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52" s="4"/>
      <c r="C352" s="1"/>
      <c r="D352" s="1"/>
      <c r="E352" s="1"/>
      <c r="F352" s="1" t="str">
        <f>F325</f>
        <v>คำนวณราคากลาง เมื่อวันที่  24 เดือน มกราคม  พ.ศ. 2565</v>
      </c>
      <c r="G352" s="1"/>
      <c r="H352" s="1"/>
      <c r="I352" s="2"/>
      <c r="J352" s="1" t="s">
        <v>5</v>
      </c>
    </row>
    <row r="353" spans="1:10" x14ac:dyDescent="0.5">
      <c r="A353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53" s="4"/>
      <c r="C353" s="1"/>
      <c r="D353" s="1"/>
      <c r="E353" s="1"/>
      <c r="F353" s="1"/>
      <c r="G353" s="1"/>
      <c r="H353" s="1"/>
      <c r="I353" s="157" t="s">
        <v>69</v>
      </c>
      <c r="J353" s="158" t="str">
        <f>IF(ROW()-26&lt;0,1,1+ROUND((ROW()/26),0))&amp;" / "&amp;$M$1</f>
        <v>15 / 2</v>
      </c>
    </row>
    <row r="354" spans="1:10" x14ac:dyDescent="0.5">
      <c r="A354" s="412" t="s">
        <v>6</v>
      </c>
      <c r="B354" s="412" t="s">
        <v>0</v>
      </c>
      <c r="C354" s="412" t="s">
        <v>1</v>
      </c>
      <c r="D354" s="412" t="s">
        <v>2</v>
      </c>
      <c r="E354" s="412" t="s">
        <v>7</v>
      </c>
      <c r="F354" s="412"/>
      <c r="G354" s="412" t="s">
        <v>8</v>
      </c>
      <c r="H354" s="412"/>
      <c r="I354" s="413" t="s">
        <v>9</v>
      </c>
      <c r="J354" s="412" t="s">
        <v>4</v>
      </c>
    </row>
    <row r="355" spans="1:10" x14ac:dyDescent="0.5">
      <c r="A355" s="412"/>
      <c r="B355" s="412"/>
      <c r="C355" s="412"/>
      <c r="D355" s="412"/>
      <c r="E355" s="3" t="s">
        <v>10</v>
      </c>
      <c r="F355" s="3" t="s">
        <v>3</v>
      </c>
      <c r="G355" s="3" t="s">
        <v>10</v>
      </c>
      <c r="H355" s="3" t="s">
        <v>3</v>
      </c>
      <c r="I355" s="412"/>
      <c r="J355" s="412"/>
    </row>
    <row r="356" spans="1:10" x14ac:dyDescent="0.5">
      <c r="A356" s="95" t="s">
        <v>85</v>
      </c>
      <c r="B356" s="6" t="s">
        <v>164</v>
      </c>
      <c r="C356" s="153"/>
      <c r="D356" s="343"/>
      <c r="E356" s="154"/>
      <c r="F356" s="154"/>
      <c r="G356" s="154"/>
      <c r="H356" s="154"/>
      <c r="I356" s="155"/>
      <c r="J356" s="6"/>
    </row>
    <row r="357" spans="1:10" x14ac:dyDescent="0.5">
      <c r="A357" s="98">
        <v>1</v>
      </c>
      <c r="B357" s="96" t="s">
        <v>63</v>
      </c>
      <c r="C357" s="21"/>
      <c r="D357" s="9"/>
      <c r="E357" s="8"/>
      <c r="F357" s="8"/>
      <c r="G357" s="8"/>
      <c r="H357" s="8"/>
      <c r="I357" s="8"/>
      <c r="J357" s="16"/>
    </row>
    <row r="358" spans="1:10" x14ac:dyDescent="0.5">
      <c r="A358" s="98"/>
      <c r="B358" s="152" t="s">
        <v>91</v>
      </c>
      <c r="C358" s="21">
        <v>22.5</v>
      </c>
      <c r="D358" s="9" t="s">
        <v>12</v>
      </c>
      <c r="E358" s="8">
        <v>0</v>
      </c>
      <c r="F358" s="8">
        <f t="shared" ref="F358:F370" si="99">E358*C358</f>
        <v>0</v>
      </c>
      <c r="G358" s="8">
        <v>150</v>
      </c>
      <c r="H358" s="8">
        <f t="shared" ref="H358:H374" si="100">G358*C358</f>
        <v>3375</v>
      </c>
      <c r="I358" s="8">
        <f t="shared" ref="I358:I374" si="101">H358+F358</f>
        <v>3375</v>
      </c>
      <c r="J358" s="16"/>
    </row>
    <row r="359" spans="1:10" x14ac:dyDescent="0.5">
      <c r="A359" s="9"/>
      <c r="B359" s="152" t="s">
        <v>98</v>
      </c>
      <c r="C359" s="21">
        <v>47</v>
      </c>
      <c r="D359" s="9" t="s">
        <v>12</v>
      </c>
      <c r="E359" s="8">
        <v>0</v>
      </c>
      <c r="F359" s="8">
        <f t="shared" si="99"/>
        <v>0</v>
      </c>
      <c r="G359" s="8">
        <v>99</v>
      </c>
      <c r="H359" s="8">
        <f t="shared" si="100"/>
        <v>4653</v>
      </c>
      <c r="I359" s="8">
        <f t="shared" si="101"/>
        <v>4653</v>
      </c>
      <c r="J359" s="16"/>
    </row>
    <row r="360" spans="1:10" x14ac:dyDescent="0.5">
      <c r="A360" s="9"/>
      <c r="B360" s="152" t="s">
        <v>99</v>
      </c>
      <c r="C360" s="21">
        <v>34</v>
      </c>
      <c r="D360" s="9" t="s">
        <v>12</v>
      </c>
      <c r="E360" s="8">
        <v>220</v>
      </c>
      <c r="F360" s="8">
        <f t="shared" si="99"/>
        <v>7480</v>
      </c>
      <c r="G360" s="8">
        <v>90</v>
      </c>
      <c r="H360" s="8">
        <f t="shared" si="100"/>
        <v>3060</v>
      </c>
      <c r="I360" s="8">
        <f t="shared" si="101"/>
        <v>10540</v>
      </c>
      <c r="J360" s="7"/>
    </row>
    <row r="361" spans="1:10" x14ac:dyDescent="0.5">
      <c r="A361" s="9"/>
      <c r="B361" s="152" t="s">
        <v>78</v>
      </c>
      <c r="C361" s="21">
        <v>1.6</v>
      </c>
      <c r="D361" s="9" t="s">
        <v>12</v>
      </c>
      <c r="E361" s="8">
        <v>220</v>
      </c>
      <c r="F361" s="8">
        <f t="shared" si="99"/>
        <v>352</v>
      </c>
      <c r="G361" s="8">
        <v>90</v>
      </c>
      <c r="H361" s="8">
        <f t="shared" si="100"/>
        <v>144</v>
      </c>
      <c r="I361" s="8">
        <f t="shared" si="101"/>
        <v>496</v>
      </c>
      <c r="J361" s="7"/>
    </row>
    <row r="362" spans="1:10" x14ac:dyDescent="0.5">
      <c r="A362" s="9"/>
      <c r="B362" s="152" t="s">
        <v>79</v>
      </c>
      <c r="C362" s="21">
        <v>3.15</v>
      </c>
      <c r="D362" s="9" t="s">
        <v>12</v>
      </c>
      <c r="E362" s="8">
        <v>1495.33</v>
      </c>
      <c r="F362" s="8">
        <f t="shared" si="99"/>
        <v>4710.2894999999999</v>
      </c>
      <c r="G362" s="8">
        <v>398</v>
      </c>
      <c r="H362" s="8">
        <f t="shared" si="100"/>
        <v>1253.7</v>
      </c>
      <c r="I362" s="8">
        <f t="shared" si="101"/>
        <v>5963.9894999999997</v>
      </c>
      <c r="J362" s="16"/>
    </row>
    <row r="363" spans="1:10" x14ac:dyDescent="0.5">
      <c r="A363" s="9"/>
      <c r="B363" s="152" t="s">
        <v>128</v>
      </c>
      <c r="C363" s="21">
        <v>7.8</v>
      </c>
      <c r="D363" s="9" t="s">
        <v>12</v>
      </c>
      <c r="E363" s="8">
        <v>1523.36</v>
      </c>
      <c r="F363" s="8">
        <f t="shared" si="99"/>
        <v>11882.207999999999</v>
      </c>
      <c r="G363" s="8">
        <v>391</v>
      </c>
      <c r="H363" s="8">
        <f t="shared" si="100"/>
        <v>3049.7999999999997</v>
      </c>
      <c r="I363" s="8">
        <f t="shared" si="101"/>
        <v>14932.007999999998</v>
      </c>
      <c r="J363" s="16"/>
    </row>
    <row r="364" spans="1:10" x14ac:dyDescent="0.5">
      <c r="A364" s="9"/>
      <c r="B364" s="152" t="s">
        <v>80</v>
      </c>
      <c r="C364" s="21"/>
      <c r="D364" s="9"/>
      <c r="E364" s="8">
        <v>0</v>
      </c>
      <c r="F364" s="8">
        <f t="shared" si="99"/>
        <v>0</v>
      </c>
      <c r="G364" s="8">
        <v>0</v>
      </c>
      <c r="H364" s="8">
        <f t="shared" si="100"/>
        <v>0</v>
      </c>
      <c r="I364" s="8">
        <f t="shared" si="101"/>
        <v>0</v>
      </c>
      <c r="J364" s="16"/>
    </row>
    <row r="365" spans="1:10" x14ac:dyDescent="0.5">
      <c r="A365" s="9"/>
      <c r="B365" s="164" t="s">
        <v>94</v>
      </c>
      <c r="C365" s="21">
        <v>68</v>
      </c>
      <c r="D365" s="9" t="s">
        <v>81</v>
      </c>
      <c r="E365" s="162">
        <v>26.24</v>
      </c>
      <c r="F365" s="8">
        <f t="shared" si="99"/>
        <v>1784.32</v>
      </c>
      <c r="G365" s="8">
        <v>4.0999999999999996</v>
      </c>
      <c r="H365" s="8">
        <f t="shared" si="100"/>
        <v>278.79999999999995</v>
      </c>
      <c r="I365" s="8">
        <f t="shared" si="101"/>
        <v>2063.12</v>
      </c>
      <c r="J365" s="16"/>
    </row>
    <row r="366" spans="1:10" x14ac:dyDescent="0.5">
      <c r="A366" s="9"/>
      <c r="B366" s="164" t="s">
        <v>95</v>
      </c>
      <c r="C366" s="21">
        <v>348</v>
      </c>
      <c r="D366" s="9" t="s">
        <v>81</v>
      </c>
      <c r="E366" s="162">
        <v>24.57</v>
      </c>
      <c r="F366" s="8">
        <f t="shared" si="99"/>
        <v>8550.36</v>
      </c>
      <c r="G366" s="8">
        <v>3.3</v>
      </c>
      <c r="H366" s="8">
        <f t="shared" si="100"/>
        <v>1148.3999999999999</v>
      </c>
      <c r="I366" s="8">
        <f t="shared" si="101"/>
        <v>9698.76</v>
      </c>
      <c r="J366" s="16"/>
    </row>
    <row r="367" spans="1:10" x14ac:dyDescent="0.5">
      <c r="A367" s="9"/>
      <c r="B367" s="164" t="s">
        <v>96</v>
      </c>
      <c r="C367" s="21">
        <v>0</v>
      </c>
      <c r="D367" s="9" t="s">
        <v>81</v>
      </c>
      <c r="E367" s="162">
        <v>24.12</v>
      </c>
      <c r="F367" s="8">
        <f t="shared" si="99"/>
        <v>0</v>
      </c>
      <c r="G367" s="8">
        <v>3.3</v>
      </c>
      <c r="H367" s="8">
        <f t="shared" si="100"/>
        <v>0</v>
      </c>
      <c r="I367" s="8">
        <f t="shared" si="101"/>
        <v>0</v>
      </c>
      <c r="J367" s="16"/>
    </row>
    <row r="368" spans="1:10" x14ac:dyDescent="0.5">
      <c r="A368" s="9"/>
      <c r="B368" s="164" t="s">
        <v>97</v>
      </c>
      <c r="C368" s="21">
        <v>497</v>
      </c>
      <c r="D368" s="9" t="s">
        <v>81</v>
      </c>
      <c r="E368" s="162">
        <v>24.41</v>
      </c>
      <c r="F368" s="8">
        <f t="shared" si="99"/>
        <v>12131.77</v>
      </c>
      <c r="G368" s="8">
        <v>3.3</v>
      </c>
      <c r="H368" s="8">
        <f t="shared" si="100"/>
        <v>1640.1</v>
      </c>
      <c r="I368" s="8">
        <f t="shared" si="101"/>
        <v>13771.87</v>
      </c>
      <c r="J368" s="16"/>
    </row>
    <row r="369" spans="1:10" x14ac:dyDescent="0.5">
      <c r="A369" s="9"/>
      <c r="B369" s="188" t="s">
        <v>123</v>
      </c>
      <c r="C369" s="21">
        <v>27</v>
      </c>
      <c r="D369" s="9" t="s">
        <v>81</v>
      </c>
      <c r="E369" s="162">
        <v>31.05</v>
      </c>
      <c r="F369" s="8">
        <f t="shared" si="99"/>
        <v>838.35</v>
      </c>
      <c r="G369" s="8">
        <v>0</v>
      </c>
      <c r="H369" s="8">
        <f t="shared" si="100"/>
        <v>0</v>
      </c>
      <c r="I369" s="8">
        <f t="shared" si="101"/>
        <v>838.35</v>
      </c>
      <c r="J369" s="7"/>
    </row>
    <row r="370" spans="1:10" x14ac:dyDescent="0.5">
      <c r="A370" s="9"/>
      <c r="B370" s="188" t="s">
        <v>124</v>
      </c>
      <c r="C370" s="21">
        <f>+C372*0.6</f>
        <v>37.799999999999997</v>
      </c>
      <c r="D370" s="9" t="s">
        <v>11</v>
      </c>
      <c r="E370" s="162">
        <v>250</v>
      </c>
      <c r="F370" s="8">
        <f t="shared" si="99"/>
        <v>9450</v>
      </c>
      <c r="G370" s="8">
        <v>0</v>
      </c>
      <c r="H370" s="8">
        <f t="shared" si="100"/>
        <v>0</v>
      </c>
      <c r="I370" s="8">
        <f t="shared" si="101"/>
        <v>9450</v>
      </c>
      <c r="J370" s="7"/>
    </row>
    <row r="371" spans="1:10" x14ac:dyDescent="0.5">
      <c r="A371" s="9"/>
      <c r="B371" s="164" t="s">
        <v>125</v>
      </c>
      <c r="C371" s="165">
        <f>+C370*0.3</f>
        <v>11.339999999999998</v>
      </c>
      <c r="D371" s="166" t="s">
        <v>44</v>
      </c>
      <c r="E371" s="167">
        <v>250</v>
      </c>
      <c r="F371" s="168">
        <f t="shared" ref="F371" si="102">ROUND(C371*E371,0)</f>
        <v>2835</v>
      </c>
      <c r="G371" s="8">
        <v>0</v>
      </c>
      <c r="H371" s="8">
        <f t="shared" si="100"/>
        <v>0</v>
      </c>
      <c r="I371" s="8">
        <f t="shared" si="101"/>
        <v>2835</v>
      </c>
      <c r="J371" s="7"/>
    </row>
    <row r="372" spans="1:10" x14ac:dyDescent="0.5">
      <c r="A372" s="9"/>
      <c r="B372" s="188" t="s">
        <v>126</v>
      </c>
      <c r="C372" s="21">
        <v>63</v>
      </c>
      <c r="D372" s="9" t="s">
        <v>11</v>
      </c>
      <c r="E372" s="162">
        <v>0</v>
      </c>
      <c r="F372" s="8">
        <f t="shared" ref="F372:F374" si="103">E372*C372</f>
        <v>0</v>
      </c>
      <c r="G372" s="8">
        <v>133</v>
      </c>
      <c r="H372" s="8">
        <f t="shared" si="100"/>
        <v>8379</v>
      </c>
      <c r="I372" s="8">
        <f t="shared" si="101"/>
        <v>8379</v>
      </c>
      <c r="J372" s="7"/>
    </row>
    <row r="373" spans="1:10" x14ac:dyDescent="0.5">
      <c r="A373" s="9"/>
      <c r="B373" s="188" t="s">
        <v>127</v>
      </c>
      <c r="C373" s="21">
        <f>+C372*0.25</f>
        <v>15.75</v>
      </c>
      <c r="D373" s="9" t="s">
        <v>81</v>
      </c>
      <c r="E373" s="162">
        <v>35.590000000000003</v>
      </c>
      <c r="F373" s="8">
        <f t="shared" si="103"/>
        <v>560.54250000000002</v>
      </c>
      <c r="G373" s="8">
        <v>0</v>
      </c>
      <c r="H373" s="8">
        <f t="shared" si="100"/>
        <v>0</v>
      </c>
      <c r="I373" s="8">
        <f t="shared" si="101"/>
        <v>560.54250000000002</v>
      </c>
      <c r="J373" s="7"/>
    </row>
    <row r="374" spans="1:10" x14ac:dyDescent="0.5">
      <c r="A374" s="18"/>
      <c r="B374" s="10"/>
      <c r="C374" s="22"/>
      <c r="D374" s="18"/>
      <c r="E374" s="11">
        <v>0</v>
      </c>
      <c r="F374" s="11">
        <f t="shared" si="103"/>
        <v>0</v>
      </c>
      <c r="G374" s="11">
        <v>0</v>
      </c>
      <c r="H374" s="11">
        <f t="shared" si="100"/>
        <v>0</v>
      </c>
      <c r="I374" s="11">
        <f t="shared" si="101"/>
        <v>0</v>
      </c>
      <c r="J374" s="10"/>
    </row>
    <row r="375" spans="1:10" x14ac:dyDescent="0.5">
      <c r="A375" s="12"/>
      <c r="B375" s="3" t="str">
        <f>"ยอดยกไป "</f>
        <v xml:space="preserve">ยอดยกไป </v>
      </c>
      <c r="C375" s="12"/>
      <c r="D375" s="12"/>
      <c r="E375" s="13"/>
      <c r="F375" s="14">
        <f>SUM(F356:F374)</f>
        <v>60574.84</v>
      </c>
      <c r="G375" s="13"/>
      <c r="H375" s="14">
        <f>SUM(H356:H374)</f>
        <v>26981.8</v>
      </c>
      <c r="I375" s="14">
        <f>F375+H375</f>
        <v>87556.64</v>
      </c>
      <c r="J375" s="15"/>
    </row>
    <row r="378" spans="1:10" x14ac:dyDescent="0.5">
      <c r="A378" s="4" t="str">
        <f>A351</f>
        <v>รายการค่างานราคากลางงานก่อสร้าง    โครงการก่อสร้างพระบรมราชานุสาวรีย์ รัชกาลที่ 5</v>
      </c>
      <c r="B378" s="4"/>
      <c r="C378" s="1"/>
      <c r="D378" s="1"/>
      <c r="E378" s="1"/>
      <c r="F378" s="1"/>
      <c r="G378" s="1"/>
      <c r="H378" s="1"/>
      <c r="I378" s="2"/>
      <c r="J378" s="1"/>
    </row>
    <row r="379" spans="1:10" x14ac:dyDescent="0.5">
      <c r="A379" s="4" t="str">
        <f>A352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379" s="4"/>
      <c r="C379" s="1"/>
      <c r="D379" s="1"/>
      <c r="E379" s="1"/>
      <c r="F379" s="1" t="str">
        <f>F352</f>
        <v>คำนวณราคากลาง เมื่อวันที่  24 เดือน มกราคม  พ.ศ. 2565</v>
      </c>
      <c r="G379" s="1"/>
      <c r="H379" s="1"/>
      <c r="I379" s="2"/>
      <c r="J379" s="1" t="s">
        <v>5</v>
      </c>
    </row>
    <row r="380" spans="1:10" x14ac:dyDescent="0.5">
      <c r="A380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380" s="4"/>
      <c r="C380" s="1"/>
      <c r="D380" s="1"/>
      <c r="E380" s="1"/>
      <c r="F380" s="1"/>
      <c r="G380" s="1"/>
      <c r="H380" s="1"/>
      <c r="I380" s="157" t="s">
        <v>69</v>
      </c>
      <c r="J380" s="158" t="str">
        <f>IF(ROW()-26&lt;0,1,1+ROUND((ROW()/26),0))&amp;" / "&amp;$M$1</f>
        <v>16 / 2</v>
      </c>
    </row>
    <row r="381" spans="1:10" x14ac:dyDescent="0.5">
      <c r="A381" s="412" t="s">
        <v>6</v>
      </c>
      <c r="B381" s="412" t="s">
        <v>0</v>
      </c>
      <c r="C381" s="412" t="s">
        <v>1</v>
      </c>
      <c r="D381" s="412" t="s">
        <v>2</v>
      </c>
      <c r="E381" s="412" t="s">
        <v>7</v>
      </c>
      <c r="F381" s="412"/>
      <c r="G381" s="412" t="s">
        <v>8</v>
      </c>
      <c r="H381" s="412"/>
      <c r="I381" s="413" t="s">
        <v>9</v>
      </c>
      <c r="J381" s="412" t="s">
        <v>4</v>
      </c>
    </row>
    <row r="382" spans="1:10" x14ac:dyDescent="0.5">
      <c r="A382" s="412"/>
      <c r="B382" s="412"/>
      <c r="C382" s="412"/>
      <c r="D382" s="412"/>
      <c r="E382" s="3" t="s">
        <v>10</v>
      </c>
      <c r="F382" s="3" t="s">
        <v>3</v>
      </c>
      <c r="G382" s="3" t="s">
        <v>10</v>
      </c>
      <c r="H382" s="3" t="s">
        <v>3</v>
      </c>
      <c r="I382" s="412"/>
      <c r="J382" s="412"/>
    </row>
    <row r="383" spans="1:10" x14ac:dyDescent="0.5">
      <c r="A383" s="95"/>
      <c r="B383" s="343" t="s">
        <v>66</v>
      </c>
      <c r="C383" s="153"/>
      <c r="D383" s="343"/>
      <c r="E383" s="154">
        <v>0</v>
      </c>
      <c r="F383" s="154">
        <f>F375</f>
        <v>60574.84</v>
      </c>
      <c r="G383" s="154">
        <v>0</v>
      </c>
      <c r="H383" s="154">
        <f>H375</f>
        <v>26981.8</v>
      </c>
      <c r="I383" s="155">
        <f>F383+H383</f>
        <v>87556.64</v>
      </c>
      <c r="J383" s="6"/>
    </row>
    <row r="384" spans="1:10" x14ac:dyDescent="0.5">
      <c r="A384" s="98">
        <v>1</v>
      </c>
      <c r="B384" s="96" t="s">
        <v>82</v>
      </c>
      <c r="C384" s="21"/>
      <c r="D384" s="9"/>
      <c r="E384" s="8">
        <v>0</v>
      </c>
      <c r="F384" s="8">
        <f t="shared" ref="F384:F392" si="104">E384*C384</f>
        <v>0</v>
      </c>
      <c r="G384" s="8">
        <v>0</v>
      </c>
      <c r="H384" s="8">
        <f t="shared" ref="H384:H393" si="105">G384*C384</f>
        <v>0</v>
      </c>
      <c r="I384" s="8">
        <f t="shared" ref="I384:I393" si="106">H384+F384</f>
        <v>0</v>
      </c>
      <c r="J384" s="16"/>
    </row>
    <row r="385" spans="1:10" x14ac:dyDescent="0.5">
      <c r="A385" s="9"/>
      <c r="B385" s="97" t="s">
        <v>92</v>
      </c>
      <c r="C385" s="21">
        <v>14093</v>
      </c>
      <c r="D385" s="9" t="s">
        <v>81</v>
      </c>
      <c r="E385" s="8">
        <v>28</v>
      </c>
      <c r="F385" s="8">
        <f t="shared" si="104"/>
        <v>394604</v>
      </c>
      <c r="G385" s="8">
        <v>0</v>
      </c>
      <c r="H385" s="8">
        <f t="shared" si="105"/>
        <v>0</v>
      </c>
      <c r="I385" s="8">
        <f t="shared" si="106"/>
        <v>394604</v>
      </c>
      <c r="J385" s="7"/>
    </row>
    <row r="386" spans="1:10" x14ac:dyDescent="0.5">
      <c r="A386" s="9"/>
      <c r="B386" s="97" t="s">
        <v>101</v>
      </c>
      <c r="C386" s="21">
        <v>5252</v>
      </c>
      <c r="D386" s="9" t="s">
        <v>81</v>
      </c>
      <c r="E386" s="8">
        <v>28</v>
      </c>
      <c r="F386" s="8">
        <f t="shared" si="104"/>
        <v>147056</v>
      </c>
      <c r="G386" s="8">
        <v>0</v>
      </c>
      <c r="H386" s="8">
        <f t="shared" si="105"/>
        <v>0</v>
      </c>
      <c r="I386" s="8">
        <f t="shared" si="106"/>
        <v>147056</v>
      </c>
      <c r="J386" s="16"/>
    </row>
    <row r="387" spans="1:10" x14ac:dyDescent="0.5">
      <c r="A387" s="9"/>
      <c r="B387" s="97" t="s">
        <v>105</v>
      </c>
      <c r="C387" s="21">
        <v>1140</v>
      </c>
      <c r="D387" s="9" t="s">
        <v>81</v>
      </c>
      <c r="E387" s="8">
        <v>28</v>
      </c>
      <c r="F387" s="8">
        <f t="shared" si="104"/>
        <v>31920</v>
      </c>
      <c r="G387" s="8">
        <v>0</v>
      </c>
      <c r="H387" s="8">
        <f t="shared" si="105"/>
        <v>0</v>
      </c>
      <c r="I387" s="8">
        <f t="shared" si="106"/>
        <v>31920</v>
      </c>
      <c r="J387" s="16"/>
    </row>
    <row r="388" spans="1:10" x14ac:dyDescent="0.5">
      <c r="A388" s="9"/>
      <c r="B388" s="97" t="s">
        <v>102</v>
      </c>
      <c r="C388" s="21">
        <v>8</v>
      </c>
      <c r="D388" s="9" t="s">
        <v>73</v>
      </c>
      <c r="E388" s="8">
        <v>45</v>
      </c>
      <c r="F388" s="8">
        <f t="shared" si="104"/>
        <v>360</v>
      </c>
      <c r="G388" s="8">
        <v>0</v>
      </c>
      <c r="H388" s="8">
        <f t="shared" si="105"/>
        <v>0</v>
      </c>
      <c r="I388" s="8">
        <f t="shared" si="106"/>
        <v>360</v>
      </c>
      <c r="J388" s="16"/>
    </row>
    <row r="389" spans="1:10" ht="27.75" x14ac:dyDescent="0.5">
      <c r="A389" s="9"/>
      <c r="B389" s="97" t="s">
        <v>93</v>
      </c>
      <c r="C389" s="21">
        <v>224</v>
      </c>
      <c r="D389" s="9" t="s">
        <v>58</v>
      </c>
      <c r="E389" s="8">
        <v>51.4</v>
      </c>
      <c r="F389" s="8">
        <f t="shared" si="104"/>
        <v>11513.6</v>
      </c>
      <c r="G389" s="8">
        <v>0</v>
      </c>
      <c r="H389" s="8">
        <f t="shared" si="105"/>
        <v>0</v>
      </c>
      <c r="I389" s="8">
        <f t="shared" si="106"/>
        <v>11513.6</v>
      </c>
      <c r="J389" s="16"/>
    </row>
    <row r="390" spans="1:10" x14ac:dyDescent="0.5">
      <c r="A390" s="9"/>
      <c r="B390" s="97" t="s">
        <v>109</v>
      </c>
      <c r="C390" s="21">
        <v>1</v>
      </c>
      <c r="D390" s="9" t="s">
        <v>73</v>
      </c>
      <c r="E390" s="8">
        <v>45</v>
      </c>
      <c r="F390" s="8">
        <f t="shared" si="104"/>
        <v>45</v>
      </c>
      <c r="G390" s="8">
        <v>0</v>
      </c>
      <c r="H390" s="8">
        <f t="shared" si="105"/>
        <v>0</v>
      </c>
      <c r="I390" s="8">
        <f t="shared" si="106"/>
        <v>45</v>
      </c>
      <c r="J390" s="16"/>
    </row>
    <row r="391" spans="1:10" ht="27.75" x14ac:dyDescent="0.5">
      <c r="A391" s="9"/>
      <c r="B391" s="97" t="s">
        <v>119</v>
      </c>
      <c r="C391" s="21">
        <v>20</v>
      </c>
      <c r="D391" s="9" t="s">
        <v>58</v>
      </c>
      <c r="E391" s="8">
        <v>151.4</v>
      </c>
      <c r="F391" s="8">
        <f t="shared" si="104"/>
        <v>3028</v>
      </c>
      <c r="G391" s="8">
        <v>0</v>
      </c>
      <c r="H391" s="8">
        <f t="shared" si="105"/>
        <v>0</v>
      </c>
      <c r="I391" s="8">
        <f t="shared" si="106"/>
        <v>3028</v>
      </c>
      <c r="J391" s="16"/>
    </row>
    <row r="392" spans="1:10" ht="27.75" x14ac:dyDescent="0.5">
      <c r="A392" s="9"/>
      <c r="B392" s="97" t="s">
        <v>120</v>
      </c>
      <c r="C392" s="21">
        <v>16</v>
      </c>
      <c r="D392" s="9" t="s">
        <v>118</v>
      </c>
      <c r="E392" s="8">
        <v>151.4</v>
      </c>
      <c r="F392" s="8">
        <f t="shared" si="104"/>
        <v>2422.4</v>
      </c>
      <c r="G392" s="8">
        <v>0</v>
      </c>
      <c r="H392" s="8">
        <f t="shared" si="105"/>
        <v>0</v>
      </c>
      <c r="I392" s="8">
        <f t="shared" si="106"/>
        <v>2422.4</v>
      </c>
      <c r="J392" s="16"/>
    </row>
    <row r="393" spans="1:10" x14ac:dyDescent="0.5">
      <c r="A393" s="9"/>
      <c r="B393" s="169" t="s">
        <v>103</v>
      </c>
      <c r="C393" s="170">
        <f>+C385</f>
        <v>14093</v>
      </c>
      <c r="D393" s="171" t="s">
        <v>81</v>
      </c>
      <c r="E393" s="8">
        <v>-1</v>
      </c>
      <c r="F393" s="8">
        <f>E393*C393</f>
        <v>-14093</v>
      </c>
      <c r="G393" s="8">
        <v>10</v>
      </c>
      <c r="H393" s="8">
        <f t="shared" si="105"/>
        <v>140930</v>
      </c>
      <c r="I393" s="8">
        <f t="shared" si="106"/>
        <v>126837</v>
      </c>
      <c r="J393" s="16"/>
    </row>
    <row r="394" spans="1:10" x14ac:dyDescent="0.5">
      <c r="A394" s="9"/>
      <c r="B394" s="97" t="s">
        <v>88</v>
      </c>
      <c r="C394" s="170">
        <f>+C386+C387</f>
        <v>6392</v>
      </c>
      <c r="D394" s="171" t="s">
        <v>81</v>
      </c>
      <c r="E394" s="8">
        <v>0</v>
      </c>
      <c r="F394" s="8">
        <f>E394*C394</f>
        <v>0</v>
      </c>
      <c r="G394" s="8">
        <v>10</v>
      </c>
      <c r="H394" s="8">
        <f>G394*C394</f>
        <v>63920</v>
      </c>
      <c r="I394" s="8">
        <f>H394+F394</f>
        <v>63920</v>
      </c>
      <c r="J394" s="16"/>
    </row>
    <row r="395" spans="1:10" x14ac:dyDescent="0.5">
      <c r="A395" s="9"/>
      <c r="B395" s="172" t="s">
        <v>104</v>
      </c>
      <c r="C395" s="173">
        <v>436</v>
      </c>
      <c r="D395" s="174" t="s">
        <v>11</v>
      </c>
      <c r="E395" s="8">
        <v>40</v>
      </c>
      <c r="F395" s="8">
        <f t="shared" ref="F395" si="107">E395*C395</f>
        <v>17440</v>
      </c>
      <c r="G395" s="8">
        <v>25</v>
      </c>
      <c r="H395" s="8">
        <f t="shared" ref="H395" si="108">G395*C395</f>
        <v>10900</v>
      </c>
      <c r="I395" s="8">
        <f t="shared" ref="I395" si="109">H395+F395</f>
        <v>28340</v>
      </c>
      <c r="J395" s="16"/>
    </row>
    <row r="396" spans="1:10" x14ac:dyDescent="0.5">
      <c r="A396" s="12"/>
      <c r="B396" s="3" t="str">
        <f>"รวมค่าวัสดุและค่าแรงงาน "&amp;B357</f>
        <v>รวมค่าวัสดุและค่าแรงงาน งานวิศวกรรมโครงสร้าง</v>
      </c>
      <c r="C396" s="12"/>
      <c r="D396" s="12"/>
      <c r="E396" s="14"/>
      <c r="F396" s="14">
        <f t="shared" ref="F396" si="110">SUM(F383:F395)</f>
        <v>654870.84</v>
      </c>
      <c r="G396" s="14"/>
      <c r="H396" s="14">
        <f t="shared" ref="H396" si="111">SUM(H383:H395)</f>
        <v>242731.8</v>
      </c>
      <c r="I396" s="14">
        <f>SUM(I383:I395)</f>
        <v>897602.64</v>
      </c>
      <c r="J396" s="15"/>
    </row>
    <row r="397" spans="1:10" x14ac:dyDescent="0.5">
      <c r="A397" s="189"/>
      <c r="B397" s="190"/>
      <c r="C397" s="191"/>
      <c r="D397" s="192"/>
      <c r="E397" s="193">
        <v>0</v>
      </c>
      <c r="F397" s="193">
        <v>0</v>
      </c>
      <c r="G397" s="193">
        <v>0</v>
      </c>
      <c r="H397" s="193">
        <v>0</v>
      </c>
      <c r="I397" s="194">
        <f>F397+H397</f>
        <v>0</v>
      </c>
      <c r="J397" s="195"/>
    </row>
    <row r="398" spans="1:10" x14ac:dyDescent="0.5">
      <c r="A398" s="95" t="s">
        <v>85</v>
      </c>
      <c r="B398" s="6" t="s">
        <v>113</v>
      </c>
      <c r="C398" s="153"/>
      <c r="D398" s="148"/>
      <c r="E398" s="196">
        <v>0</v>
      </c>
      <c r="F398" s="196">
        <v>0</v>
      </c>
      <c r="G398" s="196">
        <v>0</v>
      </c>
      <c r="H398" s="196">
        <v>0</v>
      </c>
      <c r="I398" s="197">
        <f>F398+H398</f>
        <v>0</v>
      </c>
      <c r="J398" s="7"/>
    </row>
    <row r="399" spans="1:10" x14ac:dyDescent="0.5">
      <c r="A399" s="98">
        <v>2</v>
      </c>
      <c r="B399" s="96" t="s">
        <v>65</v>
      </c>
      <c r="C399" s="21"/>
      <c r="D399" s="9"/>
      <c r="E399" s="8">
        <v>0</v>
      </c>
      <c r="F399" s="8">
        <f t="shared" ref="F399:F401" si="112">E399*C399</f>
        <v>0</v>
      </c>
      <c r="G399" s="8">
        <v>0</v>
      </c>
      <c r="H399" s="8">
        <f t="shared" ref="H399:H401" si="113">G399*C399</f>
        <v>0</v>
      </c>
      <c r="I399" s="8">
        <f t="shared" ref="I399:I401" si="114">H399+F399</f>
        <v>0</v>
      </c>
      <c r="J399" s="7"/>
    </row>
    <row r="400" spans="1:10" x14ac:dyDescent="0.5">
      <c r="A400" s="9"/>
      <c r="B400" s="152" t="s">
        <v>106</v>
      </c>
      <c r="C400" s="170">
        <v>604.5</v>
      </c>
      <c r="D400" s="9" t="s">
        <v>11</v>
      </c>
      <c r="E400" s="8">
        <v>280</v>
      </c>
      <c r="F400" s="8">
        <f t="shared" si="112"/>
        <v>169260</v>
      </c>
      <c r="G400" s="8">
        <v>70</v>
      </c>
      <c r="H400" s="8">
        <f t="shared" si="113"/>
        <v>42315</v>
      </c>
      <c r="I400" s="8">
        <f t="shared" si="114"/>
        <v>211575</v>
      </c>
      <c r="J400" s="7"/>
    </row>
    <row r="401" spans="1:10" x14ac:dyDescent="0.5">
      <c r="A401" s="9"/>
      <c r="B401" s="152" t="s">
        <v>107</v>
      </c>
      <c r="C401" s="21">
        <v>212</v>
      </c>
      <c r="D401" s="9" t="s">
        <v>86</v>
      </c>
      <c r="E401" s="8">
        <v>220</v>
      </c>
      <c r="F401" s="8">
        <f t="shared" si="112"/>
        <v>46640</v>
      </c>
      <c r="G401" s="8">
        <v>50</v>
      </c>
      <c r="H401" s="8">
        <f t="shared" si="113"/>
        <v>10600</v>
      </c>
      <c r="I401" s="8">
        <f t="shared" si="114"/>
        <v>57240</v>
      </c>
      <c r="J401" s="181"/>
    </row>
    <row r="402" spans="1:10" x14ac:dyDescent="0.5">
      <c r="A402" s="12"/>
      <c r="B402" s="3" t="str">
        <f>"ยอดยกไป "</f>
        <v xml:space="preserve">ยอดยกไป </v>
      </c>
      <c r="C402" s="12"/>
      <c r="D402" s="12"/>
      <c r="E402" s="13"/>
      <c r="F402" s="14">
        <f>SUM(F398:F401)</f>
        <v>215900</v>
      </c>
      <c r="G402" s="13"/>
      <c r="H402" s="14">
        <f>SUM(H398:H401)</f>
        <v>52915</v>
      </c>
      <c r="I402" s="14">
        <f>SUM(I398:I401)</f>
        <v>268815</v>
      </c>
      <c r="J402" s="15"/>
    </row>
    <row r="405" spans="1:10" x14ac:dyDescent="0.5">
      <c r="A405" s="4" t="str">
        <f>A378</f>
        <v>รายการค่างานราคากลางงานก่อสร้าง    โครงการก่อสร้างพระบรมราชานุสาวรีย์ รัชกาลที่ 5</v>
      </c>
      <c r="B405" s="4"/>
      <c r="C405" s="1"/>
      <c r="D405" s="1"/>
      <c r="E405" s="1"/>
      <c r="F405" s="1"/>
      <c r="G405" s="1"/>
      <c r="H405" s="1"/>
      <c r="I405" s="2"/>
      <c r="J405" s="1"/>
    </row>
    <row r="406" spans="1:10" x14ac:dyDescent="0.5">
      <c r="A406" s="4" t="str">
        <f>A379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06" s="4"/>
      <c r="C406" s="1"/>
      <c r="D406" s="1"/>
      <c r="E406" s="1"/>
      <c r="F406" s="1" t="str">
        <f>F352</f>
        <v>คำนวณราคากลาง เมื่อวันที่  24 เดือน มกราคม  พ.ศ. 2565</v>
      </c>
      <c r="G406" s="1"/>
      <c r="H406" s="1"/>
      <c r="I406" s="2"/>
      <c r="J406" s="1" t="s">
        <v>5</v>
      </c>
    </row>
    <row r="407" spans="1:10" x14ac:dyDescent="0.5">
      <c r="A407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07" s="4"/>
      <c r="C407" s="1"/>
      <c r="D407" s="1"/>
      <c r="E407" s="1"/>
      <c r="F407" s="1"/>
      <c r="G407" s="1"/>
      <c r="H407" s="1"/>
      <c r="I407" s="157" t="s">
        <v>69</v>
      </c>
      <c r="J407" s="158" t="str">
        <f>IF(ROW()-26&lt;0,1,1+ROUND((ROW()/26),0))&amp;" / "&amp;$M$1</f>
        <v>17 / 2</v>
      </c>
    </row>
    <row r="408" spans="1:10" x14ac:dyDescent="0.5">
      <c r="A408" s="412" t="s">
        <v>6</v>
      </c>
      <c r="B408" s="412" t="s">
        <v>0</v>
      </c>
      <c r="C408" s="412" t="s">
        <v>1</v>
      </c>
      <c r="D408" s="412" t="s">
        <v>2</v>
      </c>
      <c r="E408" s="412" t="s">
        <v>7</v>
      </c>
      <c r="F408" s="412"/>
      <c r="G408" s="412" t="s">
        <v>8</v>
      </c>
      <c r="H408" s="412"/>
      <c r="I408" s="413" t="s">
        <v>9</v>
      </c>
      <c r="J408" s="412" t="s">
        <v>4</v>
      </c>
    </row>
    <row r="409" spans="1:10" x14ac:dyDescent="0.5">
      <c r="A409" s="412"/>
      <c r="B409" s="412"/>
      <c r="C409" s="412"/>
      <c r="D409" s="412"/>
      <c r="E409" s="3" t="s">
        <v>10</v>
      </c>
      <c r="F409" s="3" t="s">
        <v>3</v>
      </c>
      <c r="G409" s="3" t="s">
        <v>10</v>
      </c>
      <c r="H409" s="3" t="s">
        <v>3</v>
      </c>
      <c r="I409" s="412"/>
      <c r="J409" s="412"/>
    </row>
    <row r="410" spans="1:10" x14ac:dyDescent="0.5">
      <c r="A410" s="95"/>
      <c r="B410" s="343" t="s">
        <v>66</v>
      </c>
      <c r="C410" s="153"/>
      <c r="D410" s="343"/>
      <c r="E410" s="154">
        <v>0</v>
      </c>
      <c r="F410" s="154">
        <f>F402</f>
        <v>215900</v>
      </c>
      <c r="G410" s="154">
        <v>0</v>
      </c>
      <c r="H410" s="154">
        <f>H402</f>
        <v>52915</v>
      </c>
      <c r="I410" s="155">
        <f>F410+H410</f>
        <v>268815</v>
      </c>
      <c r="J410" s="6"/>
    </row>
    <row r="411" spans="1:10" x14ac:dyDescent="0.5">
      <c r="A411" s="9"/>
      <c r="B411" s="185" t="s">
        <v>108</v>
      </c>
      <c r="C411" s="186">
        <v>436</v>
      </c>
      <c r="D411" s="187" t="s">
        <v>11</v>
      </c>
      <c r="E411" s="8">
        <v>40</v>
      </c>
      <c r="F411" s="8">
        <f t="shared" ref="F411" si="115">E411*C411</f>
        <v>17440</v>
      </c>
      <c r="G411" s="8">
        <v>25</v>
      </c>
      <c r="H411" s="8">
        <f t="shared" ref="H411" si="116">G411*C411</f>
        <v>10900</v>
      </c>
      <c r="I411" s="8">
        <f t="shared" ref="I411" si="117">H411+F411</f>
        <v>28340</v>
      </c>
      <c r="J411" s="16"/>
    </row>
    <row r="412" spans="1:10" x14ac:dyDescent="0.5">
      <c r="A412" s="183"/>
      <c r="B412" s="182"/>
      <c r="C412" s="170"/>
      <c r="D412" s="183"/>
      <c r="E412" s="184"/>
      <c r="F412" s="184"/>
      <c r="G412" s="184"/>
      <c r="H412" s="184"/>
      <c r="I412" s="184"/>
      <c r="J412" s="198"/>
    </row>
    <row r="413" spans="1:10" x14ac:dyDescent="0.5">
      <c r="A413" s="9"/>
      <c r="B413" s="152"/>
      <c r="C413" s="21"/>
      <c r="D413" s="9"/>
      <c r="E413" s="8"/>
      <c r="F413" s="8"/>
      <c r="G413" s="8"/>
      <c r="H413" s="8"/>
      <c r="I413" s="8"/>
      <c r="J413" s="7"/>
    </row>
    <row r="414" spans="1:10" x14ac:dyDescent="0.5">
      <c r="A414" s="9"/>
      <c r="B414" s="172"/>
      <c r="C414" s="173"/>
      <c r="D414" s="174"/>
      <c r="E414" s="8"/>
      <c r="F414" s="8"/>
      <c r="G414" s="8"/>
      <c r="H414" s="8"/>
      <c r="I414" s="8"/>
      <c r="J414" s="16"/>
    </row>
    <row r="415" spans="1:10" x14ac:dyDescent="0.5">
      <c r="A415" s="12"/>
      <c r="B415" s="3" t="str">
        <f>"รวมค่าวัสดุและค่าแรงงาน " &amp;B411</f>
        <v>รวมค่าวัสดุและค่าแรงงาน     - งานทาสีน้ำมัน</v>
      </c>
      <c r="C415" s="12"/>
      <c r="D415" s="12"/>
      <c r="E415" s="13"/>
      <c r="F415" s="14">
        <f>SUM(F410:F414)</f>
        <v>233340</v>
      </c>
      <c r="G415" s="13"/>
      <c r="H415" s="14">
        <f>SUM(H410:H414)</f>
        <v>63815</v>
      </c>
      <c r="I415" s="14">
        <f>SUM(I410:I414)</f>
        <v>297155</v>
      </c>
      <c r="J415" s="15"/>
    </row>
    <row r="416" spans="1:10" x14ac:dyDescent="0.5">
      <c r="A416" s="98">
        <v>3</v>
      </c>
      <c r="B416" s="96" t="s">
        <v>83</v>
      </c>
      <c r="C416" s="21"/>
      <c r="D416" s="9"/>
      <c r="E416" s="8">
        <v>0</v>
      </c>
      <c r="F416" s="8">
        <f t="shared" ref="F416:F418" si="118">E416*C416</f>
        <v>0</v>
      </c>
      <c r="G416" s="8">
        <v>0</v>
      </c>
      <c r="H416" s="8">
        <f t="shared" ref="H416:H418" si="119">G416*C416</f>
        <v>0</v>
      </c>
      <c r="I416" s="8">
        <f t="shared" ref="I416:I418" si="120">H416+F416</f>
        <v>0</v>
      </c>
      <c r="J416" s="175"/>
    </row>
    <row r="417" spans="1:10" x14ac:dyDescent="0.5">
      <c r="A417" s="9"/>
      <c r="B417" s="176" t="s">
        <v>84</v>
      </c>
      <c r="C417" s="177">
        <v>36</v>
      </c>
      <c r="D417" s="178" t="s">
        <v>58</v>
      </c>
      <c r="E417" s="179">
        <v>1024</v>
      </c>
      <c r="F417" s="179">
        <f t="shared" si="118"/>
        <v>36864</v>
      </c>
      <c r="G417" s="179">
        <v>450</v>
      </c>
      <c r="H417" s="179">
        <f t="shared" si="119"/>
        <v>16200</v>
      </c>
      <c r="I417" s="179">
        <f t="shared" si="120"/>
        <v>53064</v>
      </c>
      <c r="J417" s="16"/>
    </row>
    <row r="418" spans="1:10" x14ac:dyDescent="0.5">
      <c r="A418" s="9"/>
      <c r="B418" s="176" t="s">
        <v>121</v>
      </c>
      <c r="C418" s="177"/>
      <c r="D418" s="178"/>
      <c r="E418" s="179">
        <v>0</v>
      </c>
      <c r="F418" s="179">
        <f t="shared" si="118"/>
        <v>0</v>
      </c>
      <c r="G418" s="179">
        <v>0</v>
      </c>
      <c r="H418" s="179">
        <f t="shared" si="119"/>
        <v>0</v>
      </c>
      <c r="I418" s="179">
        <f t="shared" si="120"/>
        <v>0</v>
      </c>
      <c r="J418" s="16"/>
    </row>
    <row r="419" spans="1:10" x14ac:dyDescent="0.5">
      <c r="A419" s="9"/>
      <c r="B419" s="176" t="s">
        <v>122</v>
      </c>
      <c r="C419" s="177"/>
      <c r="D419" s="178"/>
      <c r="E419" s="179"/>
      <c r="F419" s="179"/>
      <c r="G419" s="179"/>
      <c r="H419" s="179"/>
      <c r="I419" s="179"/>
      <c r="J419" s="16"/>
    </row>
    <row r="420" spans="1:10" x14ac:dyDescent="0.5">
      <c r="A420" s="9"/>
      <c r="B420" s="176"/>
      <c r="C420" s="177"/>
      <c r="D420" s="178"/>
      <c r="E420" s="179"/>
      <c r="F420" s="179"/>
      <c r="G420" s="179"/>
      <c r="H420" s="179"/>
      <c r="I420" s="179"/>
      <c r="J420" s="16"/>
    </row>
    <row r="421" spans="1:10" x14ac:dyDescent="0.5">
      <c r="A421" s="9"/>
      <c r="B421" s="176"/>
      <c r="C421" s="177"/>
      <c r="D421" s="178"/>
      <c r="E421" s="179"/>
      <c r="F421" s="179"/>
      <c r="G421" s="179"/>
      <c r="H421" s="179"/>
      <c r="I421" s="179"/>
      <c r="J421" s="16"/>
    </row>
    <row r="422" spans="1:10" x14ac:dyDescent="0.5">
      <c r="A422" s="12"/>
      <c r="B422" s="3" t="str">
        <f>"รวมค่าวัสดุและค่าแรงงาน " &amp;B416</f>
        <v>รวมค่าวัสดุและค่าแรงงาน งานระบบไฟฟ้า</v>
      </c>
      <c r="C422" s="12"/>
      <c r="D422" s="12"/>
      <c r="E422" s="13"/>
      <c r="F422" s="14">
        <f>SUM(F416:F421)</f>
        <v>36864</v>
      </c>
      <c r="G422" s="13"/>
      <c r="H422" s="14">
        <f>SUM(H416:H421)</f>
        <v>16200</v>
      </c>
      <c r="I422" s="14">
        <f>F422+H422</f>
        <v>53064</v>
      </c>
      <c r="J422" s="16"/>
    </row>
    <row r="423" spans="1:10" x14ac:dyDescent="0.5">
      <c r="A423" s="98">
        <v>4</v>
      </c>
      <c r="B423" s="96" t="s">
        <v>115</v>
      </c>
      <c r="C423" s="21"/>
      <c r="D423" s="9"/>
      <c r="E423" s="8">
        <v>0</v>
      </c>
      <c r="F423" s="8">
        <f t="shared" ref="F423" si="121">E423*C423</f>
        <v>0</v>
      </c>
      <c r="G423" s="8">
        <v>0</v>
      </c>
      <c r="H423" s="8">
        <f t="shared" ref="H423" si="122">G423*C423</f>
        <v>0</v>
      </c>
      <c r="I423" s="8">
        <f t="shared" ref="I423" si="123">H423+F423</f>
        <v>0</v>
      </c>
      <c r="J423" s="7"/>
    </row>
    <row r="424" spans="1:10" x14ac:dyDescent="0.5">
      <c r="A424" s="9"/>
      <c r="B424" s="176"/>
      <c r="C424" s="177"/>
      <c r="D424" s="178"/>
      <c r="E424" s="179"/>
      <c r="F424" s="179"/>
      <c r="G424" s="179"/>
      <c r="H424" s="179"/>
      <c r="I424" s="179"/>
      <c r="J424" s="7"/>
    </row>
    <row r="425" spans="1:10" x14ac:dyDescent="0.5">
      <c r="A425" s="9"/>
      <c r="B425" s="176"/>
      <c r="C425" s="177"/>
      <c r="D425" s="178"/>
      <c r="E425" s="179"/>
      <c r="F425" s="179"/>
      <c r="G425" s="179"/>
      <c r="H425" s="179"/>
      <c r="I425" s="179"/>
      <c r="J425" s="7"/>
    </row>
    <row r="426" spans="1:10" x14ac:dyDescent="0.5">
      <c r="A426" s="9"/>
      <c r="B426" s="176"/>
      <c r="C426" s="177"/>
      <c r="D426" s="178"/>
      <c r="E426" s="179"/>
      <c r="F426" s="179"/>
      <c r="G426" s="179"/>
      <c r="H426" s="179"/>
      <c r="I426" s="179"/>
      <c r="J426" s="7"/>
    </row>
    <row r="427" spans="1:10" x14ac:dyDescent="0.5">
      <c r="A427" s="200"/>
      <c r="B427" s="201"/>
      <c r="C427" s="202"/>
      <c r="D427" s="203"/>
      <c r="E427" s="204"/>
      <c r="F427" s="204"/>
      <c r="G427" s="204"/>
      <c r="H427" s="204"/>
      <c r="I427" s="204"/>
      <c r="J427" s="205"/>
    </row>
    <row r="428" spans="1:10" x14ac:dyDescent="0.5">
      <c r="A428" s="12"/>
      <c r="B428" s="3" t="str">
        <f>"รวมค่าวัสดุและค่าแรงงาน " &amp;B423</f>
        <v>รวมค่าวัสดุและค่าแรงงาน งานอื่นๆ</v>
      </c>
      <c r="C428" s="12"/>
      <c r="D428" s="12"/>
      <c r="E428" s="13"/>
      <c r="F428" s="14">
        <f>SUM(F423:F427)</f>
        <v>0</v>
      </c>
      <c r="G428" s="13"/>
      <c r="H428" s="14">
        <f>SUM(H423:H427)</f>
        <v>0</v>
      </c>
      <c r="I428" s="14">
        <f>SUM(I423:I427)</f>
        <v>0</v>
      </c>
      <c r="J428" s="206"/>
    </row>
    <row r="429" spans="1:10" x14ac:dyDescent="0.5">
      <c r="A429" s="12"/>
      <c r="B429" s="180" t="str">
        <f>"รวมค่าวัสดุและค่าแรงงาน " &amp;B356</f>
        <v>รวมค่าวัสดุและค่าแรงงาน งานก่อสร้างอาคารจอดรถยนต์ รูปแบบที่ (5) ต่อ 1 หลัง</v>
      </c>
      <c r="C429" s="12"/>
      <c r="D429" s="12"/>
      <c r="E429" s="13"/>
      <c r="F429" s="14">
        <f>F428+F422+F415+F402</f>
        <v>486104</v>
      </c>
      <c r="G429" s="13"/>
      <c r="H429" s="14">
        <f>H428+H422+H415+H402</f>
        <v>132930</v>
      </c>
      <c r="I429" s="14">
        <f>I428+I422+I415+I402</f>
        <v>619034</v>
      </c>
      <c r="J429" s="15"/>
    </row>
    <row r="432" spans="1:10" x14ac:dyDescent="0.5">
      <c r="A432" s="4" t="str">
        <f>A405</f>
        <v>รายการค่างานราคากลางงานก่อสร้าง    โครงการก่อสร้างพระบรมราชานุสาวรีย์ รัชกาลที่ 5</v>
      </c>
      <c r="B432" s="4"/>
      <c r="C432" s="1"/>
      <c r="D432" s="1"/>
      <c r="E432" s="1"/>
      <c r="F432" s="1"/>
      <c r="G432" s="1"/>
      <c r="H432" s="1"/>
      <c r="I432" s="2"/>
      <c r="J432" s="1"/>
    </row>
    <row r="433" spans="1:10" x14ac:dyDescent="0.5">
      <c r="A433" s="4" t="str">
        <f>A406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33" s="4"/>
      <c r="C433" s="1"/>
      <c r="D433" s="1"/>
      <c r="E433" s="1"/>
      <c r="F433" s="1" t="str">
        <f>F406</f>
        <v>คำนวณราคากลาง เมื่อวันที่  24 เดือน มกราคม  พ.ศ. 2565</v>
      </c>
      <c r="G433" s="1"/>
      <c r="H433" s="1"/>
      <c r="I433" s="2"/>
      <c r="J433" s="1" t="s">
        <v>5</v>
      </c>
    </row>
    <row r="434" spans="1:10" x14ac:dyDescent="0.5">
      <c r="A434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34" s="4"/>
      <c r="C434" s="1"/>
      <c r="D434" s="1"/>
      <c r="E434" s="1"/>
      <c r="F434" s="1"/>
      <c r="G434" s="1"/>
      <c r="H434" s="1"/>
      <c r="I434" s="157" t="s">
        <v>69</v>
      </c>
      <c r="J434" s="158" t="str">
        <f>IF(ROW()-26&lt;0,1,1+ROUND((ROW()/26),0))&amp;" / "&amp;$M$1</f>
        <v>18 / 2</v>
      </c>
    </row>
    <row r="435" spans="1:10" x14ac:dyDescent="0.5">
      <c r="A435" s="412" t="s">
        <v>6</v>
      </c>
      <c r="B435" s="412" t="s">
        <v>0</v>
      </c>
      <c r="C435" s="412" t="s">
        <v>1</v>
      </c>
      <c r="D435" s="412" t="s">
        <v>2</v>
      </c>
      <c r="E435" s="412" t="s">
        <v>7</v>
      </c>
      <c r="F435" s="412"/>
      <c r="G435" s="412" t="s">
        <v>8</v>
      </c>
      <c r="H435" s="412"/>
      <c r="I435" s="413" t="s">
        <v>9</v>
      </c>
      <c r="J435" s="412" t="s">
        <v>4</v>
      </c>
    </row>
    <row r="436" spans="1:10" x14ac:dyDescent="0.5">
      <c r="A436" s="412"/>
      <c r="B436" s="412"/>
      <c r="C436" s="412"/>
      <c r="D436" s="412"/>
      <c r="E436" s="3" t="s">
        <v>10</v>
      </c>
      <c r="F436" s="3" t="s">
        <v>3</v>
      </c>
      <c r="G436" s="3" t="s">
        <v>10</v>
      </c>
      <c r="H436" s="3" t="s">
        <v>3</v>
      </c>
      <c r="I436" s="412"/>
      <c r="J436" s="412"/>
    </row>
    <row r="437" spans="1:10" x14ac:dyDescent="0.5">
      <c r="A437" s="95" t="s">
        <v>87</v>
      </c>
      <c r="B437" s="6" t="s">
        <v>159</v>
      </c>
      <c r="C437" s="153"/>
      <c r="D437" s="343"/>
      <c r="E437" s="154"/>
      <c r="F437" s="154"/>
      <c r="G437" s="154"/>
      <c r="H437" s="154"/>
      <c r="I437" s="155"/>
      <c r="J437" s="6"/>
    </row>
    <row r="438" spans="1:10" x14ac:dyDescent="0.5">
      <c r="A438" s="98">
        <v>1</v>
      </c>
      <c r="B438" s="96" t="s">
        <v>63</v>
      </c>
      <c r="C438" s="21"/>
      <c r="D438" s="9"/>
      <c r="E438" s="8"/>
      <c r="F438" s="8"/>
      <c r="G438" s="8"/>
      <c r="H438" s="8"/>
      <c r="I438" s="8"/>
      <c r="J438" s="16"/>
    </row>
    <row r="439" spans="1:10" x14ac:dyDescent="0.5">
      <c r="A439" s="98"/>
      <c r="B439" s="152" t="s">
        <v>91</v>
      </c>
      <c r="C439" s="21">
        <v>22.5</v>
      </c>
      <c r="D439" s="9" t="s">
        <v>12</v>
      </c>
      <c r="E439" s="8">
        <v>0</v>
      </c>
      <c r="F439" s="8">
        <f t="shared" ref="F439:F451" si="124">E439*C439</f>
        <v>0</v>
      </c>
      <c r="G439" s="8">
        <v>150</v>
      </c>
      <c r="H439" s="8">
        <f t="shared" ref="H439:H455" si="125">G439*C439</f>
        <v>3375</v>
      </c>
      <c r="I439" s="8">
        <f t="shared" ref="I439:I455" si="126">H439+F439</f>
        <v>3375</v>
      </c>
      <c r="J439" s="16"/>
    </row>
    <row r="440" spans="1:10" x14ac:dyDescent="0.5">
      <c r="A440" s="9"/>
      <c r="B440" s="152" t="s">
        <v>98</v>
      </c>
      <c r="C440" s="21">
        <v>47</v>
      </c>
      <c r="D440" s="9" t="s">
        <v>12</v>
      </c>
      <c r="E440" s="8">
        <v>0</v>
      </c>
      <c r="F440" s="8">
        <f t="shared" si="124"/>
        <v>0</v>
      </c>
      <c r="G440" s="8">
        <v>99</v>
      </c>
      <c r="H440" s="8">
        <f t="shared" si="125"/>
        <v>4653</v>
      </c>
      <c r="I440" s="8">
        <f t="shared" si="126"/>
        <v>4653</v>
      </c>
      <c r="J440" s="16"/>
    </row>
    <row r="441" spans="1:10" x14ac:dyDescent="0.5">
      <c r="A441" s="9"/>
      <c r="B441" s="152" t="s">
        <v>99</v>
      </c>
      <c r="C441" s="21">
        <v>34</v>
      </c>
      <c r="D441" s="9" t="s">
        <v>12</v>
      </c>
      <c r="E441" s="8">
        <v>220</v>
      </c>
      <c r="F441" s="8">
        <f t="shared" si="124"/>
        <v>7480</v>
      </c>
      <c r="G441" s="8">
        <v>90</v>
      </c>
      <c r="H441" s="8">
        <f t="shared" si="125"/>
        <v>3060</v>
      </c>
      <c r="I441" s="8">
        <f t="shared" si="126"/>
        <v>10540</v>
      </c>
      <c r="J441" s="7"/>
    </row>
    <row r="442" spans="1:10" x14ac:dyDescent="0.5">
      <c r="A442" s="9"/>
      <c r="B442" s="152" t="s">
        <v>78</v>
      </c>
      <c r="C442" s="21">
        <v>1.6</v>
      </c>
      <c r="D442" s="9" t="s">
        <v>12</v>
      </c>
      <c r="E442" s="8">
        <v>220</v>
      </c>
      <c r="F442" s="8">
        <f t="shared" si="124"/>
        <v>352</v>
      </c>
      <c r="G442" s="8">
        <v>90</v>
      </c>
      <c r="H442" s="8">
        <f t="shared" si="125"/>
        <v>144</v>
      </c>
      <c r="I442" s="8">
        <f t="shared" si="126"/>
        <v>496</v>
      </c>
      <c r="J442" s="7"/>
    </row>
    <row r="443" spans="1:10" x14ac:dyDescent="0.5">
      <c r="A443" s="9"/>
      <c r="B443" s="152" t="s">
        <v>79</v>
      </c>
      <c r="C443" s="21">
        <v>3.15</v>
      </c>
      <c r="D443" s="9" t="s">
        <v>12</v>
      </c>
      <c r="E443" s="8">
        <v>1495.33</v>
      </c>
      <c r="F443" s="8">
        <f t="shared" si="124"/>
        <v>4710.2894999999999</v>
      </c>
      <c r="G443" s="8">
        <v>398</v>
      </c>
      <c r="H443" s="8">
        <f t="shared" si="125"/>
        <v>1253.7</v>
      </c>
      <c r="I443" s="8">
        <f t="shared" si="126"/>
        <v>5963.9894999999997</v>
      </c>
      <c r="J443" s="16"/>
    </row>
    <row r="444" spans="1:10" x14ac:dyDescent="0.5">
      <c r="A444" s="9"/>
      <c r="B444" s="152" t="s">
        <v>128</v>
      </c>
      <c r="C444" s="21">
        <v>7.8</v>
      </c>
      <c r="D444" s="9" t="s">
        <v>12</v>
      </c>
      <c r="E444" s="8">
        <v>1523.36</v>
      </c>
      <c r="F444" s="8">
        <f t="shared" si="124"/>
        <v>11882.207999999999</v>
      </c>
      <c r="G444" s="8">
        <v>391</v>
      </c>
      <c r="H444" s="8">
        <f t="shared" si="125"/>
        <v>3049.7999999999997</v>
      </c>
      <c r="I444" s="8">
        <f t="shared" si="126"/>
        <v>14932.007999999998</v>
      </c>
      <c r="J444" s="16"/>
    </row>
    <row r="445" spans="1:10" x14ac:dyDescent="0.5">
      <c r="A445" s="9"/>
      <c r="B445" s="152" t="s">
        <v>80</v>
      </c>
      <c r="C445" s="21"/>
      <c r="D445" s="9"/>
      <c r="E445" s="8">
        <v>0</v>
      </c>
      <c r="F445" s="8">
        <f t="shared" si="124"/>
        <v>0</v>
      </c>
      <c r="G445" s="8">
        <v>0</v>
      </c>
      <c r="H445" s="8">
        <f t="shared" si="125"/>
        <v>0</v>
      </c>
      <c r="I445" s="8">
        <f t="shared" si="126"/>
        <v>0</v>
      </c>
      <c r="J445" s="16"/>
    </row>
    <row r="446" spans="1:10" x14ac:dyDescent="0.5">
      <c r="A446" s="9"/>
      <c r="B446" s="164" t="s">
        <v>94</v>
      </c>
      <c r="C446" s="21">
        <v>68</v>
      </c>
      <c r="D446" s="9" t="s">
        <v>81</v>
      </c>
      <c r="E446" s="162">
        <v>26.24</v>
      </c>
      <c r="F446" s="8">
        <f t="shared" si="124"/>
        <v>1784.32</v>
      </c>
      <c r="G446" s="8">
        <v>4.0999999999999996</v>
      </c>
      <c r="H446" s="8">
        <f t="shared" si="125"/>
        <v>278.79999999999995</v>
      </c>
      <c r="I446" s="8">
        <f t="shared" si="126"/>
        <v>2063.12</v>
      </c>
      <c r="J446" s="16"/>
    </row>
    <row r="447" spans="1:10" x14ac:dyDescent="0.5">
      <c r="A447" s="9"/>
      <c r="B447" s="164" t="s">
        <v>95</v>
      </c>
      <c r="C447" s="21">
        <v>348</v>
      </c>
      <c r="D447" s="9" t="s">
        <v>81</v>
      </c>
      <c r="E447" s="162">
        <v>24.57</v>
      </c>
      <c r="F447" s="8">
        <f t="shared" si="124"/>
        <v>8550.36</v>
      </c>
      <c r="G447" s="8">
        <v>3.3</v>
      </c>
      <c r="H447" s="8">
        <f t="shared" si="125"/>
        <v>1148.3999999999999</v>
      </c>
      <c r="I447" s="8">
        <f t="shared" si="126"/>
        <v>9698.76</v>
      </c>
      <c r="J447" s="16"/>
    </row>
    <row r="448" spans="1:10" x14ac:dyDescent="0.5">
      <c r="A448" s="9"/>
      <c r="B448" s="164" t="s">
        <v>96</v>
      </c>
      <c r="C448" s="21">
        <v>0</v>
      </c>
      <c r="D448" s="9" t="s">
        <v>81</v>
      </c>
      <c r="E448" s="162">
        <v>24.12</v>
      </c>
      <c r="F448" s="8">
        <f t="shared" si="124"/>
        <v>0</v>
      </c>
      <c r="G448" s="8">
        <v>3.3</v>
      </c>
      <c r="H448" s="8">
        <f t="shared" si="125"/>
        <v>0</v>
      </c>
      <c r="I448" s="8">
        <f t="shared" si="126"/>
        <v>0</v>
      </c>
      <c r="J448" s="16"/>
    </row>
    <row r="449" spans="1:10" x14ac:dyDescent="0.5">
      <c r="A449" s="9"/>
      <c r="B449" s="164" t="s">
        <v>97</v>
      </c>
      <c r="C449" s="21">
        <v>497</v>
      </c>
      <c r="D449" s="9" t="s">
        <v>81</v>
      </c>
      <c r="E449" s="162">
        <v>24.41</v>
      </c>
      <c r="F449" s="8">
        <f t="shared" si="124"/>
        <v>12131.77</v>
      </c>
      <c r="G449" s="8">
        <v>3.3</v>
      </c>
      <c r="H449" s="8">
        <f t="shared" si="125"/>
        <v>1640.1</v>
      </c>
      <c r="I449" s="8">
        <f t="shared" si="126"/>
        <v>13771.87</v>
      </c>
      <c r="J449" s="16"/>
    </row>
    <row r="450" spans="1:10" x14ac:dyDescent="0.5">
      <c r="A450" s="9"/>
      <c r="B450" s="188" t="s">
        <v>123</v>
      </c>
      <c r="C450" s="21">
        <v>27</v>
      </c>
      <c r="D450" s="9" t="s">
        <v>81</v>
      </c>
      <c r="E450" s="162">
        <v>31.05</v>
      </c>
      <c r="F450" s="8">
        <f t="shared" si="124"/>
        <v>838.35</v>
      </c>
      <c r="G450" s="8">
        <v>0</v>
      </c>
      <c r="H450" s="8">
        <f t="shared" si="125"/>
        <v>0</v>
      </c>
      <c r="I450" s="8">
        <f t="shared" si="126"/>
        <v>838.35</v>
      </c>
      <c r="J450" s="7"/>
    </row>
    <row r="451" spans="1:10" x14ac:dyDescent="0.5">
      <c r="A451" s="9"/>
      <c r="B451" s="188" t="s">
        <v>124</v>
      </c>
      <c r="C451" s="21">
        <f>+C453*0.6</f>
        <v>37.799999999999997</v>
      </c>
      <c r="D451" s="9" t="s">
        <v>11</v>
      </c>
      <c r="E451" s="162">
        <v>250</v>
      </c>
      <c r="F451" s="8">
        <f t="shared" si="124"/>
        <v>9450</v>
      </c>
      <c r="G451" s="8">
        <v>0</v>
      </c>
      <c r="H451" s="8">
        <f t="shared" si="125"/>
        <v>0</v>
      </c>
      <c r="I451" s="8">
        <f t="shared" si="126"/>
        <v>9450</v>
      </c>
      <c r="J451" s="7"/>
    </row>
    <row r="452" spans="1:10" x14ac:dyDescent="0.5">
      <c r="A452" s="9"/>
      <c r="B452" s="164" t="s">
        <v>125</v>
      </c>
      <c r="C452" s="165">
        <f>+C451*0.3</f>
        <v>11.339999999999998</v>
      </c>
      <c r="D452" s="166" t="s">
        <v>44</v>
      </c>
      <c r="E452" s="167">
        <v>250</v>
      </c>
      <c r="F452" s="168">
        <f t="shared" ref="F452" si="127">ROUND(C452*E452,0)</f>
        <v>2835</v>
      </c>
      <c r="G452" s="8">
        <v>0</v>
      </c>
      <c r="H452" s="8">
        <f t="shared" si="125"/>
        <v>0</v>
      </c>
      <c r="I452" s="8">
        <f t="shared" si="126"/>
        <v>2835</v>
      </c>
      <c r="J452" s="7"/>
    </row>
    <row r="453" spans="1:10" x14ac:dyDescent="0.5">
      <c r="A453" s="9"/>
      <c r="B453" s="188" t="s">
        <v>126</v>
      </c>
      <c r="C453" s="21">
        <v>63</v>
      </c>
      <c r="D453" s="9" t="s">
        <v>11</v>
      </c>
      <c r="E453" s="162">
        <v>0</v>
      </c>
      <c r="F453" s="8">
        <f t="shared" ref="F453:F455" si="128">E453*C453</f>
        <v>0</v>
      </c>
      <c r="G453" s="8">
        <v>133</v>
      </c>
      <c r="H453" s="8">
        <f t="shared" si="125"/>
        <v>8379</v>
      </c>
      <c r="I453" s="8">
        <f t="shared" si="126"/>
        <v>8379</v>
      </c>
      <c r="J453" s="7"/>
    </row>
    <row r="454" spans="1:10" x14ac:dyDescent="0.5">
      <c r="A454" s="9"/>
      <c r="B454" s="188" t="s">
        <v>127</v>
      </c>
      <c r="C454" s="21">
        <f>+C453*0.25</f>
        <v>15.75</v>
      </c>
      <c r="D454" s="9" t="s">
        <v>81</v>
      </c>
      <c r="E454" s="162">
        <v>35.590000000000003</v>
      </c>
      <c r="F454" s="8">
        <f t="shared" si="128"/>
        <v>560.54250000000002</v>
      </c>
      <c r="G454" s="8">
        <v>0</v>
      </c>
      <c r="H454" s="8">
        <f t="shared" si="125"/>
        <v>0</v>
      </c>
      <c r="I454" s="8">
        <f t="shared" si="126"/>
        <v>560.54250000000002</v>
      </c>
      <c r="J454" s="7"/>
    </row>
    <row r="455" spans="1:10" x14ac:dyDescent="0.5">
      <c r="A455" s="18"/>
      <c r="B455" s="10"/>
      <c r="C455" s="22"/>
      <c r="D455" s="18"/>
      <c r="E455" s="11">
        <v>0</v>
      </c>
      <c r="F455" s="11">
        <f t="shared" si="128"/>
        <v>0</v>
      </c>
      <c r="G455" s="11">
        <v>0</v>
      </c>
      <c r="H455" s="11">
        <f t="shared" si="125"/>
        <v>0</v>
      </c>
      <c r="I455" s="11">
        <f t="shared" si="126"/>
        <v>0</v>
      </c>
      <c r="J455" s="10"/>
    </row>
    <row r="456" spans="1:10" x14ac:dyDescent="0.5">
      <c r="A456" s="12"/>
      <c r="B456" s="3" t="str">
        <f>"ยอดยกไป "</f>
        <v xml:space="preserve">ยอดยกไป </v>
      </c>
      <c r="C456" s="12"/>
      <c r="D456" s="12"/>
      <c r="E456" s="13"/>
      <c r="F456" s="14">
        <f>SUM(F437:F455)</f>
        <v>60574.84</v>
      </c>
      <c r="G456" s="13"/>
      <c r="H456" s="14">
        <f>SUM(H437:H455)</f>
        <v>26981.8</v>
      </c>
      <c r="I456" s="14">
        <f>F456+H456</f>
        <v>87556.64</v>
      </c>
      <c r="J456" s="15"/>
    </row>
    <row r="459" spans="1:10" x14ac:dyDescent="0.5">
      <c r="A459" s="4" t="str">
        <f>A432</f>
        <v>รายการค่างานราคากลางงานก่อสร้าง    โครงการก่อสร้างพระบรมราชานุสาวรีย์ รัชกาลที่ 5</v>
      </c>
      <c r="B459" s="4"/>
      <c r="C459" s="1"/>
      <c r="D459" s="1"/>
      <c r="E459" s="1"/>
      <c r="F459" s="1"/>
      <c r="G459" s="1"/>
      <c r="H459" s="1"/>
      <c r="I459" s="2"/>
      <c r="J459" s="1"/>
    </row>
    <row r="460" spans="1:10" x14ac:dyDescent="0.5">
      <c r="A460" s="4" t="str">
        <f>A433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60" s="4"/>
      <c r="C460" s="1"/>
      <c r="D460" s="1"/>
      <c r="E460" s="1"/>
      <c r="F460" s="1" t="str">
        <f>F433</f>
        <v>คำนวณราคากลาง เมื่อวันที่  24 เดือน มกราคม  พ.ศ. 2565</v>
      </c>
      <c r="G460" s="1"/>
      <c r="H460" s="1"/>
      <c r="I460" s="2"/>
      <c r="J460" s="1" t="s">
        <v>5</v>
      </c>
    </row>
    <row r="461" spans="1:10" x14ac:dyDescent="0.5">
      <c r="A461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61" s="4"/>
      <c r="C461" s="1"/>
      <c r="D461" s="1"/>
      <c r="E461" s="1"/>
      <c r="F461" s="1"/>
      <c r="G461" s="1"/>
      <c r="H461" s="1"/>
      <c r="I461" s="157" t="s">
        <v>69</v>
      </c>
      <c r="J461" s="158" t="str">
        <f>IF(ROW()-26&lt;0,1,1+ROUND((ROW()/26),0))&amp;" / "&amp;$M$1</f>
        <v>19 / 2</v>
      </c>
    </row>
    <row r="462" spans="1:10" x14ac:dyDescent="0.5">
      <c r="A462" s="412" t="s">
        <v>6</v>
      </c>
      <c r="B462" s="412" t="s">
        <v>0</v>
      </c>
      <c r="C462" s="412" t="s">
        <v>1</v>
      </c>
      <c r="D462" s="412" t="s">
        <v>2</v>
      </c>
      <c r="E462" s="412" t="s">
        <v>7</v>
      </c>
      <c r="F462" s="412"/>
      <c r="G462" s="412" t="s">
        <v>8</v>
      </c>
      <c r="H462" s="412"/>
      <c r="I462" s="413" t="s">
        <v>9</v>
      </c>
      <c r="J462" s="412" t="s">
        <v>4</v>
      </c>
    </row>
    <row r="463" spans="1:10" x14ac:dyDescent="0.5">
      <c r="A463" s="412"/>
      <c r="B463" s="412"/>
      <c r="C463" s="412"/>
      <c r="D463" s="412"/>
      <c r="E463" s="3" t="s">
        <v>10</v>
      </c>
      <c r="F463" s="3" t="s">
        <v>3</v>
      </c>
      <c r="G463" s="3" t="s">
        <v>10</v>
      </c>
      <c r="H463" s="3" t="s">
        <v>3</v>
      </c>
      <c r="I463" s="412"/>
      <c r="J463" s="412"/>
    </row>
    <row r="464" spans="1:10" x14ac:dyDescent="0.5">
      <c r="A464" s="95"/>
      <c r="B464" s="343" t="s">
        <v>66</v>
      </c>
      <c r="C464" s="153"/>
      <c r="D464" s="343"/>
      <c r="E464" s="154">
        <v>0</v>
      </c>
      <c r="F464" s="154">
        <f>F456</f>
        <v>60574.84</v>
      </c>
      <c r="G464" s="154">
        <v>0</v>
      </c>
      <c r="H464" s="154">
        <f>H456</f>
        <v>26981.8</v>
      </c>
      <c r="I464" s="155">
        <f>F464+H464</f>
        <v>87556.64</v>
      </c>
      <c r="J464" s="6"/>
    </row>
    <row r="465" spans="1:10" x14ac:dyDescent="0.5">
      <c r="A465" s="98">
        <v>1</v>
      </c>
      <c r="B465" s="96" t="s">
        <v>82</v>
      </c>
      <c r="C465" s="21"/>
      <c r="D465" s="9"/>
      <c r="E465" s="8">
        <v>0</v>
      </c>
      <c r="F465" s="8">
        <f t="shared" ref="F465:F473" si="129">E465*C465</f>
        <v>0</v>
      </c>
      <c r="G465" s="8">
        <v>0</v>
      </c>
      <c r="H465" s="8">
        <f t="shared" ref="H465:H474" si="130">G465*C465</f>
        <v>0</v>
      </c>
      <c r="I465" s="8">
        <f t="shared" ref="I465:I474" si="131">H465+F465</f>
        <v>0</v>
      </c>
      <c r="J465" s="16"/>
    </row>
    <row r="466" spans="1:10" x14ac:dyDescent="0.5">
      <c r="A466" s="9"/>
      <c r="B466" s="97" t="s">
        <v>92</v>
      </c>
      <c r="C466" s="21">
        <v>14093</v>
      </c>
      <c r="D466" s="9" t="s">
        <v>81</v>
      </c>
      <c r="E466" s="8">
        <v>28</v>
      </c>
      <c r="F466" s="8">
        <f t="shared" si="129"/>
        <v>394604</v>
      </c>
      <c r="G466" s="8">
        <v>0</v>
      </c>
      <c r="H466" s="8">
        <f t="shared" si="130"/>
        <v>0</v>
      </c>
      <c r="I466" s="8">
        <f t="shared" si="131"/>
        <v>394604</v>
      </c>
      <c r="J466" s="7"/>
    </row>
    <row r="467" spans="1:10" x14ac:dyDescent="0.5">
      <c r="A467" s="9"/>
      <c r="B467" s="97" t="s">
        <v>101</v>
      </c>
      <c r="C467" s="21">
        <v>5252</v>
      </c>
      <c r="D467" s="9" t="s">
        <v>81</v>
      </c>
      <c r="E467" s="8">
        <v>28</v>
      </c>
      <c r="F467" s="8">
        <f t="shared" si="129"/>
        <v>147056</v>
      </c>
      <c r="G467" s="8">
        <v>0</v>
      </c>
      <c r="H467" s="8">
        <f t="shared" si="130"/>
        <v>0</v>
      </c>
      <c r="I467" s="8">
        <f t="shared" si="131"/>
        <v>147056</v>
      </c>
      <c r="J467" s="16"/>
    </row>
    <row r="468" spans="1:10" x14ac:dyDescent="0.5">
      <c r="A468" s="9"/>
      <c r="B468" s="97" t="s">
        <v>105</v>
      </c>
      <c r="C468" s="21">
        <v>1140</v>
      </c>
      <c r="D468" s="9" t="s">
        <v>81</v>
      </c>
      <c r="E468" s="8">
        <v>28</v>
      </c>
      <c r="F468" s="8">
        <f t="shared" si="129"/>
        <v>31920</v>
      </c>
      <c r="G468" s="8">
        <v>0</v>
      </c>
      <c r="H468" s="8">
        <f t="shared" si="130"/>
        <v>0</v>
      </c>
      <c r="I468" s="8">
        <f t="shared" si="131"/>
        <v>31920</v>
      </c>
      <c r="J468" s="16"/>
    </row>
    <row r="469" spans="1:10" x14ac:dyDescent="0.5">
      <c r="A469" s="9"/>
      <c r="B469" s="97" t="s">
        <v>102</v>
      </c>
      <c r="C469" s="21">
        <v>8</v>
      </c>
      <c r="D469" s="9" t="s">
        <v>73</v>
      </c>
      <c r="E469" s="8">
        <v>45</v>
      </c>
      <c r="F469" s="8">
        <f t="shared" si="129"/>
        <v>360</v>
      </c>
      <c r="G469" s="8">
        <v>0</v>
      </c>
      <c r="H469" s="8">
        <f t="shared" si="130"/>
        <v>0</v>
      </c>
      <c r="I469" s="8">
        <f t="shared" si="131"/>
        <v>360</v>
      </c>
      <c r="J469" s="16"/>
    </row>
    <row r="470" spans="1:10" ht="27.75" x14ac:dyDescent="0.5">
      <c r="A470" s="9"/>
      <c r="B470" s="97" t="s">
        <v>93</v>
      </c>
      <c r="C470" s="21">
        <v>224</v>
      </c>
      <c r="D470" s="9" t="s">
        <v>58</v>
      </c>
      <c r="E470" s="8">
        <v>51.4</v>
      </c>
      <c r="F470" s="8">
        <f t="shared" si="129"/>
        <v>11513.6</v>
      </c>
      <c r="G470" s="8">
        <v>0</v>
      </c>
      <c r="H470" s="8">
        <f t="shared" si="130"/>
        <v>0</v>
      </c>
      <c r="I470" s="8">
        <f t="shared" si="131"/>
        <v>11513.6</v>
      </c>
      <c r="J470" s="16"/>
    </row>
    <row r="471" spans="1:10" x14ac:dyDescent="0.5">
      <c r="A471" s="9"/>
      <c r="B471" s="97" t="s">
        <v>109</v>
      </c>
      <c r="C471" s="21">
        <v>1</v>
      </c>
      <c r="D471" s="9" t="s">
        <v>73</v>
      </c>
      <c r="E471" s="8">
        <v>45</v>
      </c>
      <c r="F471" s="8">
        <f t="shared" si="129"/>
        <v>45</v>
      </c>
      <c r="G471" s="8">
        <v>0</v>
      </c>
      <c r="H471" s="8">
        <f t="shared" si="130"/>
        <v>0</v>
      </c>
      <c r="I471" s="8">
        <f t="shared" si="131"/>
        <v>45</v>
      </c>
      <c r="J471" s="16"/>
    </row>
    <row r="472" spans="1:10" ht="27.75" x14ac:dyDescent="0.5">
      <c r="A472" s="9"/>
      <c r="B472" s="97" t="s">
        <v>119</v>
      </c>
      <c r="C472" s="21">
        <v>20</v>
      </c>
      <c r="D472" s="9" t="s">
        <v>58</v>
      </c>
      <c r="E472" s="8">
        <v>151.4</v>
      </c>
      <c r="F472" s="8">
        <f t="shared" si="129"/>
        <v>3028</v>
      </c>
      <c r="G472" s="8">
        <v>0</v>
      </c>
      <c r="H472" s="8">
        <f t="shared" si="130"/>
        <v>0</v>
      </c>
      <c r="I472" s="8">
        <f t="shared" si="131"/>
        <v>3028</v>
      </c>
      <c r="J472" s="16"/>
    </row>
    <row r="473" spans="1:10" ht="27.75" x14ac:dyDescent="0.5">
      <c r="A473" s="9"/>
      <c r="B473" s="97" t="s">
        <v>120</v>
      </c>
      <c r="C473" s="21">
        <v>16</v>
      </c>
      <c r="D473" s="9" t="s">
        <v>118</v>
      </c>
      <c r="E473" s="8">
        <v>151.4</v>
      </c>
      <c r="F473" s="8">
        <f t="shared" si="129"/>
        <v>2422.4</v>
      </c>
      <c r="G473" s="8">
        <v>0</v>
      </c>
      <c r="H473" s="8">
        <f t="shared" si="130"/>
        <v>0</v>
      </c>
      <c r="I473" s="8">
        <f t="shared" si="131"/>
        <v>2422.4</v>
      </c>
      <c r="J473" s="16"/>
    </row>
    <row r="474" spans="1:10" x14ac:dyDescent="0.5">
      <c r="A474" s="9"/>
      <c r="B474" s="169" t="s">
        <v>103</v>
      </c>
      <c r="C474" s="170">
        <f>+C466</f>
        <v>14093</v>
      </c>
      <c r="D474" s="171" t="s">
        <v>81</v>
      </c>
      <c r="E474" s="8">
        <v>-1</v>
      </c>
      <c r="F474" s="8">
        <f>E474*C474</f>
        <v>-14093</v>
      </c>
      <c r="G474" s="8">
        <v>10</v>
      </c>
      <c r="H474" s="8">
        <f t="shared" si="130"/>
        <v>140930</v>
      </c>
      <c r="I474" s="8">
        <f t="shared" si="131"/>
        <v>126837</v>
      </c>
      <c r="J474" s="16"/>
    </row>
    <row r="475" spans="1:10" x14ac:dyDescent="0.5">
      <c r="A475" s="9"/>
      <c r="B475" s="97" t="s">
        <v>88</v>
      </c>
      <c r="C475" s="170">
        <f>+C467+C468</f>
        <v>6392</v>
      </c>
      <c r="D475" s="171" t="s">
        <v>81</v>
      </c>
      <c r="E475" s="8">
        <v>0</v>
      </c>
      <c r="F475" s="8">
        <f>E475*C475</f>
        <v>0</v>
      </c>
      <c r="G475" s="8">
        <v>10</v>
      </c>
      <c r="H475" s="8">
        <f>G475*C475</f>
        <v>63920</v>
      </c>
      <c r="I475" s="8">
        <f>H475+F475</f>
        <v>63920</v>
      </c>
      <c r="J475" s="16"/>
    </row>
    <row r="476" spans="1:10" x14ac:dyDescent="0.5">
      <c r="A476" s="9"/>
      <c r="B476" s="172" t="s">
        <v>104</v>
      </c>
      <c r="C476" s="173">
        <v>436</v>
      </c>
      <c r="D476" s="174" t="s">
        <v>11</v>
      </c>
      <c r="E476" s="8">
        <v>40</v>
      </c>
      <c r="F476" s="8">
        <f t="shared" ref="F476" si="132">E476*C476</f>
        <v>17440</v>
      </c>
      <c r="G476" s="8">
        <v>25</v>
      </c>
      <c r="H476" s="8">
        <f t="shared" ref="H476" si="133">G476*C476</f>
        <v>10900</v>
      </c>
      <c r="I476" s="8">
        <f t="shared" ref="I476" si="134">H476+F476</f>
        <v>28340</v>
      </c>
      <c r="J476" s="16"/>
    </row>
    <row r="477" spans="1:10" x14ac:dyDescent="0.5">
      <c r="A477" s="12"/>
      <c r="B477" s="3" t="str">
        <f>"รวมค่าวัสดุและค่าแรงงาน "&amp;B438</f>
        <v>รวมค่าวัสดุและค่าแรงงาน งานวิศวกรรมโครงสร้าง</v>
      </c>
      <c r="C477" s="12"/>
      <c r="D477" s="12"/>
      <c r="E477" s="14"/>
      <c r="F477" s="14">
        <f t="shared" ref="F477" si="135">SUM(F464:F476)</f>
        <v>654870.84</v>
      </c>
      <c r="G477" s="14"/>
      <c r="H477" s="14">
        <f t="shared" ref="H477" si="136">SUM(H464:H476)</f>
        <v>242731.8</v>
      </c>
      <c r="I477" s="14">
        <f>SUM(I464:I476)</f>
        <v>897602.64</v>
      </c>
      <c r="J477" s="15"/>
    </row>
    <row r="478" spans="1:10" x14ac:dyDescent="0.5">
      <c r="A478" s="189"/>
      <c r="B478" s="190"/>
      <c r="C478" s="191"/>
      <c r="D478" s="192"/>
      <c r="E478" s="193">
        <v>0</v>
      </c>
      <c r="F478" s="193">
        <v>0</v>
      </c>
      <c r="G478" s="193">
        <v>0</v>
      </c>
      <c r="H478" s="193">
        <v>0</v>
      </c>
      <c r="I478" s="194">
        <f>F478+H478</f>
        <v>0</v>
      </c>
      <c r="J478" s="195"/>
    </row>
    <row r="479" spans="1:10" x14ac:dyDescent="0.5">
      <c r="A479" s="95" t="s">
        <v>87</v>
      </c>
      <c r="B479" s="6" t="s">
        <v>114</v>
      </c>
      <c r="C479" s="153"/>
      <c r="D479" s="148"/>
      <c r="E479" s="196">
        <v>0</v>
      </c>
      <c r="F479" s="196">
        <v>0</v>
      </c>
      <c r="G479" s="196">
        <v>0</v>
      </c>
      <c r="H479" s="196">
        <v>0</v>
      </c>
      <c r="I479" s="197">
        <f>F479+H479</f>
        <v>0</v>
      </c>
      <c r="J479" s="7"/>
    </row>
    <row r="480" spans="1:10" x14ac:dyDescent="0.5">
      <c r="A480" s="98">
        <v>2</v>
      </c>
      <c r="B480" s="96" t="s">
        <v>65</v>
      </c>
      <c r="C480" s="21"/>
      <c r="D480" s="9"/>
      <c r="E480" s="8">
        <v>0</v>
      </c>
      <c r="F480" s="8">
        <f t="shared" ref="F480:F482" si="137">E480*C480</f>
        <v>0</v>
      </c>
      <c r="G480" s="8">
        <v>0</v>
      </c>
      <c r="H480" s="8">
        <f t="shared" ref="H480:H482" si="138">G480*C480</f>
        <v>0</v>
      </c>
      <c r="I480" s="8">
        <f t="shared" ref="I480:I482" si="139">H480+F480</f>
        <v>0</v>
      </c>
      <c r="J480" s="7"/>
    </row>
    <row r="481" spans="1:10" x14ac:dyDescent="0.5">
      <c r="A481" s="9"/>
      <c r="B481" s="152" t="s">
        <v>106</v>
      </c>
      <c r="C481" s="170">
        <v>604.5</v>
      </c>
      <c r="D481" s="9" t="s">
        <v>11</v>
      </c>
      <c r="E481" s="8">
        <v>280</v>
      </c>
      <c r="F481" s="8">
        <f t="shared" si="137"/>
        <v>169260</v>
      </c>
      <c r="G481" s="8">
        <v>70</v>
      </c>
      <c r="H481" s="8">
        <f t="shared" si="138"/>
        <v>42315</v>
      </c>
      <c r="I481" s="8">
        <f t="shared" si="139"/>
        <v>211575</v>
      </c>
      <c r="J481" s="7"/>
    </row>
    <row r="482" spans="1:10" x14ac:dyDescent="0.5">
      <c r="A482" s="9"/>
      <c r="B482" s="152" t="s">
        <v>107</v>
      </c>
      <c r="C482" s="21">
        <v>212</v>
      </c>
      <c r="D482" s="9" t="s">
        <v>86</v>
      </c>
      <c r="E482" s="8">
        <v>220</v>
      </c>
      <c r="F482" s="8">
        <f t="shared" si="137"/>
        <v>46640</v>
      </c>
      <c r="G482" s="8">
        <v>50</v>
      </c>
      <c r="H482" s="8">
        <f t="shared" si="138"/>
        <v>10600</v>
      </c>
      <c r="I482" s="8">
        <f t="shared" si="139"/>
        <v>57240</v>
      </c>
      <c r="J482" s="181"/>
    </row>
    <row r="483" spans="1:10" x14ac:dyDescent="0.5">
      <c r="A483" s="12"/>
      <c r="B483" s="3" t="str">
        <f>"ยอดยกไป "</f>
        <v xml:space="preserve">ยอดยกไป </v>
      </c>
      <c r="C483" s="12"/>
      <c r="D483" s="12"/>
      <c r="E483" s="13"/>
      <c r="F483" s="14">
        <f>SUM(F479:F482)</f>
        <v>215900</v>
      </c>
      <c r="G483" s="13"/>
      <c r="H483" s="14">
        <f>SUM(H479:H482)</f>
        <v>52915</v>
      </c>
      <c r="I483" s="14">
        <f>SUM(I479:I482)</f>
        <v>268815</v>
      </c>
      <c r="J483" s="15"/>
    </row>
    <row r="486" spans="1:10" x14ac:dyDescent="0.5">
      <c r="A486" s="4" t="str">
        <f>A459</f>
        <v>รายการค่างานราคากลางงานก่อสร้าง    โครงการก่อสร้างพระบรมราชานุสาวรีย์ รัชกาลที่ 5</v>
      </c>
      <c r="B486" s="4"/>
      <c r="C486" s="1"/>
      <c r="D486" s="1"/>
      <c r="E486" s="1"/>
      <c r="F486" s="1"/>
      <c r="G486" s="1"/>
      <c r="H486" s="1"/>
      <c r="I486" s="2"/>
      <c r="J486" s="1"/>
    </row>
    <row r="487" spans="1:10" x14ac:dyDescent="0.5">
      <c r="A487" s="4" t="str">
        <f>A460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87" s="4"/>
      <c r="C487" s="1"/>
      <c r="D487" s="1"/>
      <c r="E487" s="1"/>
      <c r="F487" s="1" t="str">
        <f>F433</f>
        <v>คำนวณราคากลาง เมื่อวันที่  24 เดือน มกราคม  พ.ศ. 2565</v>
      </c>
      <c r="G487" s="1"/>
      <c r="H487" s="1"/>
      <c r="I487" s="2"/>
      <c r="J487" s="1" t="s">
        <v>5</v>
      </c>
    </row>
    <row r="488" spans="1:10" x14ac:dyDescent="0.5">
      <c r="A488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88" s="4"/>
      <c r="C488" s="1"/>
      <c r="D488" s="1"/>
      <c r="E488" s="1"/>
      <c r="F488" s="1"/>
      <c r="G488" s="1"/>
      <c r="H488" s="1"/>
      <c r="I488" s="157" t="s">
        <v>69</v>
      </c>
      <c r="J488" s="158" t="str">
        <f>IF(ROW()-26&lt;0,1,1+ROUND((ROW()/26),0))&amp;" / "&amp;$M$1</f>
        <v>20 / 2</v>
      </c>
    </row>
    <row r="489" spans="1:10" x14ac:dyDescent="0.5">
      <c r="A489" s="412" t="s">
        <v>6</v>
      </c>
      <c r="B489" s="412" t="s">
        <v>0</v>
      </c>
      <c r="C489" s="412" t="s">
        <v>1</v>
      </c>
      <c r="D489" s="412" t="s">
        <v>2</v>
      </c>
      <c r="E489" s="412" t="s">
        <v>7</v>
      </c>
      <c r="F489" s="412"/>
      <c r="G489" s="412" t="s">
        <v>8</v>
      </c>
      <c r="H489" s="412"/>
      <c r="I489" s="413" t="s">
        <v>9</v>
      </c>
      <c r="J489" s="412" t="s">
        <v>4</v>
      </c>
    </row>
    <row r="490" spans="1:10" x14ac:dyDescent="0.5">
      <c r="A490" s="412"/>
      <c r="B490" s="412"/>
      <c r="C490" s="412"/>
      <c r="D490" s="412"/>
      <c r="E490" s="3" t="s">
        <v>10</v>
      </c>
      <c r="F490" s="3" t="s">
        <v>3</v>
      </c>
      <c r="G490" s="3" t="s">
        <v>10</v>
      </c>
      <c r="H490" s="3" t="s">
        <v>3</v>
      </c>
      <c r="I490" s="412"/>
      <c r="J490" s="412"/>
    </row>
    <row r="491" spans="1:10" x14ac:dyDescent="0.5">
      <c r="A491" s="95"/>
      <c r="B491" s="343" t="s">
        <v>66</v>
      </c>
      <c r="C491" s="153"/>
      <c r="D491" s="343"/>
      <c r="E491" s="154">
        <v>0</v>
      </c>
      <c r="F491" s="154">
        <f>F483</f>
        <v>215900</v>
      </c>
      <c r="G491" s="154">
        <v>0</v>
      </c>
      <c r="H491" s="154">
        <f>H483</f>
        <v>52915</v>
      </c>
      <c r="I491" s="155">
        <f>F491+H491</f>
        <v>268815</v>
      </c>
      <c r="J491" s="6"/>
    </row>
    <row r="492" spans="1:10" x14ac:dyDescent="0.5">
      <c r="A492" s="9"/>
      <c r="B492" s="185" t="s">
        <v>108</v>
      </c>
      <c r="C492" s="186">
        <v>436</v>
      </c>
      <c r="D492" s="187" t="s">
        <v>11</v>
      </c>
      <c r="E492" s="8">
        <v>40</v>
      </c>
      <c r="F492" s="8">
        <f t="shared" ref="F492" si="140">E492*C492</f>
        <v>17440</v>
      </c>
      <c r="G492" s="8">
        <v>25</v>
      </c>
      <c r="H492" s="8">
        <f t="shared" ref="H492" si="141">G492*C492</f>
        <v>10900</v>
      </c>
      <c r="I492" s="8">
        <f t="shared" ref="I492" si="142">H492+F492</f>
        <v>28340</v>
      </c>
      <c r="J492" s="16"/>
    </row>
    <row r="493" spans="1:10" x14ac:dyDescent="0.5">
      <c r="A493" s="183"/>
      <c r="B493" s="182"/>
      <c r="C493" s="170"/>
      <c r="D493" s="183"/>
      <c r="E493" s="184"/>
      <c r="F493" s="184"/>
      <c r="G493" s="184"/>
      <c r="H493" s="184"/>
      <c r="I493" s="184"/>
      <c r="J493" s="198"/>
    </row>
    <row r="494" spans="1:10" x14ac:dyDescent="0.5">
      <c r="A494" s="9"/>
      <c r="B494" s="152"/>
      <c r="C494" s="21"/>
      <c r="D494" s="9"/>
      <c r="E494" s="8"/>
      <c r="F494" s="8"/>
      <c r="G494" s="8"/>
      <c r="H494" s="8"/>
      <c r="I494" s="8"/>
      <c r="J494" s="7"/>
    </row>
    <row r="495" spans="1:10" x14ac:dyDescent="0.5">
      <c r="A495" s="9"/>
      <c r="B495" s="172"/>
      <c r="C495" s="173"/>
      <c r="D495" s="174"/>
      <c r="E495" s="8"/>
      <c r="F495" s="8"/>
      <c r="G495" s="8"/>
      <c r="H495" s="8"/>
      <c r="I495" s="8"/>
      <c r="J495" s="16"/>
    </row>
    <row r="496" spans="1:10" x14ac:dyDescent="0.5">
      <c r="A496" s="12"/>
      <c r="B496" s="3" t="str">
        <f>"รวมค่าวัสดุและค่าแรงงาน " &amp;B492</f>
        <v>รวมค่าวัสดุและค่าแรงงาน     - งานทาสีน้ำมัน</v>
      </c>
      <c r="C496" s="12"/>
      <c r="D496" s="12"/>
      <c r="E496" s="13"/>
      <c r="F496" s="14">
        <f>SUM(F491:F495)</f>
        <v>233340</v>
      </c>
      <c r="G496" s="13"/>
      <c r="H496" s="14">
        <f>SUM(H491:H495)</f>
        <v>63815</v>
      </c>
      <c r="I496" s="14">
        <f>SUM(I491:I495)</f>
        <v>297155</v>
      </c>
      <c r="J496" s="15"/>
    </row>
    <row r="497" spans="1:10" x14ac:dyDescent="0.5">
      <c r="A497" s="98">
        <v>3</v>
      </c>
      <c r="B497" s="96" t="s">
        <v>83</v>
      </c>
      <c r="C497" s="21"/>
      <c r="D497" s="9"/>
      <c r="E497" s="8">
        <v>0</v>
      </c>
      <c r="F497" s="8">
        <f t="shared" ref="F497:F499" si="143">E497*C497</f>
        <v>0</v>
      </c>
      <c r="G497" s="8">
        <v>0</v>
      </c>
      <c r="H497" s="8">
        <f t="shared" ref="H497:H499" si="144">G497*C497</f>
        <v>0</v>
      </c>
      <c r="I497" s="8">
        <f t="shared" ref="I497:I499" si="145">H497+F497</f>
        <v>0</v>
      </c>
      <c r="J497" s="175"/>
    </row>
    <row r="498" spans="1:10" x14ac:dyDescent="0.5">
      <c r="A498" s="9"/>
      <c r="B498" s="176" t="s">
        <v>84</v>
      </c>
      <c r="C498" s="177">
        <v>36</v>
      </c>
      <c r="D498" s="178" t="s">
        <v>58</v>
      </c>
      <c r="E498" s="179">
        <v>1024</v>
      </c>
      <c r="F498" s="179">
        <f t="shared" si="143"/>
        <v>36864</v>
      </c>
      <c r="G498" s="179">
        <v>450</v>
      </c>
      <c r="H498" s="179">
        <f t="shared" si="144"/>
        <v>16200</v>
      </c>
      <c r="I498" s="179">
        <f t="shared" si="145"/>
        <v>53064</v>
      </c>
      <c r="J498" s="16"/>
    </row>
    <row r="499" spans="1:10" x14ac:dyDescent="0.5">
      <c r="A499" s="9"/>
      <c r="B499" s="176" t="s">
        <v>121</v>
      </c>
      <c r="C499" s="177"/>
      <c r="D499" s="178"/>
      <c r="E499" s="179">
        <v>0</v>
      </c>
      <c r="F499" s="179">
        <f t="shared" si="143"/>
        <v>0</v>
      </c>
      <c r="G499" s="179">
        <v>0</v>
      </c>
      <c r="H499" s="179">
        <f t="shared" si="144"/>
        <v>0</v>
      </c>
      <c r="I499" s="179">
        <f t="shared" si="145"/>
        <v>0</v>
      </c>
      <c r="J499" s="16"/>
    </row>
    <row r="500" spans="1:10" x14ac:dyDescent="0.5">
      <c r="A500" s="9"/>
      <c r="B500" s="176" t="s">
        <v>122</v>
      </c>
      <c r="C500" s="177"/>
      <c r="D500" s="178"/>
      <c r="E500" s="179"/>
      <c r="F500" s="179"/>
      <c r="G500" s="179"/>
      <c r="H500" s="179"/>
      <c r="I500" s="179"/>
      <c r="J500" s="16"/>
    </row>
    <row r="501" spans="1:10" x14ac:dyDescent="0.5">
      <c r="A501" s="9"/>
      <c r="B501" s="176"/>
      <c r="C501" s="177"/>
      <c r="D501" s="178"/>
      <c r="E501" s="179"/>
      <c r="F501" s="179"/>
      <c r="G501" s="179"/>
      <c r="H501" s="179"/>
      <c r="I501" s="179"/>
      <c r="J501" s="16"/>
    </row>
    <row r="502" spans="1:10" x14ac:dyDescent="0.5">
      <c r="A502" s="9"/>
      <c r="B502" s="176"/>
      <c r="C502" s="177"/>
      <c r="D502" s="178"/>
      <c r="E502" s="179"/>
      <c r="F502" s="179"/>
      <c r="G502" s="179"/>
      <c r="H502" s="179"/>
      <c r="I502" s="179"/>
      <c r="J502" s="16"/>
    </row>
    <row r="503" spans="1:10" x14ac:dyDescent="0.5">
      <c r="A503" s="12"/>
      <c r="B503" s="3" t="str">
        <f>"รวมค่าวัสดุและค่าแรงงาน " &amp;B497</f>
        <v>รวมค่าวัสดุและค่าแรงงาน งานระบบไฟฟ้า</v>
      </c>
      <c r="C503" s="12"/>
      <c r="D503" s="12"/>
      <c r="E503" s="13"/>
      <c r="F503" s="14">
        <f>SUM(F497:F502)</f>
        <v>36864</v>
      </c>
      <c r="G503" s="13"/>
      <c r="H503" s="14">
        <f>SUM(H497:H502)</f>
        <v>16200</v>
      </c>
      <c r="I503" s="14">
        <f>F503+H503</f>
        <v>53064</v>
      </c>
      <c r="J503" s="16"/>
    </row>
    <row r="504" spans="1:10" x14ac:dyDescent="0.5">
      <c r="A504" s="98">
        <v>4</v>
      </c>
      <c r="B504" s="96" t="s">
        <v>115</v>
      </c>
      <c r="C504" s="21"/>
      <c r="D504" s="9"/>
      <c r="E504" s="8">
        <v>0</v>
      </c>
      <c r="F504" s="8">
        <f t="shared" ref="F504" si="146">E504*C504</f>
        <v>0</v>
      </c>
      <c r="G504" s="8">
        <v>0</v>
      </c>
      <c r="H504" s="8">
        <f t="shared" ref="H504" si="147">G504*C504</f>
        <v>0</v>
      </c>
      <c r="I504" s="8">
        <f t="shared" ref="I504" si="148">H504+F504</f>
        <v>0</v>
      </c>
      <c r="J504" s="7"/>
    </row>
    <row r="505" spans="1:10" x14ac:dyDescent="0.5">
      <c r="A505" s="9"/>
      <c r="B505" s="176"/>
      <c r="C505" s="177"/>
      <c r="D505" s="178"/>
      <c r="E505" s="179"/>
      <c r="F505" s="179"/>
      <c r="G505" s="179"/>
      <c r="H505" s="179"/>
      <c r="I505" s="179"/>
      <c r="J505" s="7"/>
    </row>
    <row r="506" spans="1:10" x14ac:dyDescent="0.5">
      <c r="A506" s="9"/>
      <c r="B506" s="176"/>
      <c r="C506" s="177"/>
      <c r="D506" s="178"/>
      <c r="E506" s="179"/>
      <c r="F506" s="179"/>
      <c r="G506" s="179"/>
      <c r="H506" s="179"/>
      <c r="I506" s="179"/>
      <c r="J506" s="7"/>
    </row>
    <row r="507" spans="1:10" x14ac:dyDescent="0.5">
      <c r="A507" s="9"/>
      <c r="B507" s="176"/>
      <c r="C507" s="177"/>
      <c r="D507" s="178"/>
      <c r="E507" s="179"/>
      <c r="F507" s="179"/>
      <c r="G507" s="179"/>
      <c r="H507" s="179"/>
      <c r="I507" s="179"/>
      <c r="J507" s="7"/>
    </row>
    <row r="508" spans="1:10" x14ac:dyDescent="0.5">
      <c r="A508" s="200"/>
      <c r="B508" s="201"/>
      <c r="C508" s="202"/>
      <c r="D508" s="203"/>
      <c r="E508" s="204"/>
      <c r="F508" s="204"/>
      <c r="G508" s="204"/>
      <c r="H508" s="204"/>
      <c r="I508" s="204"/>
      <c r="J508" s="205"/>
    </row>
    <row r="509" spans="1:10" x14ac:dyDescent="0.5">
      <c r="A509" s="12"/>
      <c r="B509" s="3" t="str">
        <f>"รวมค่าวัสดุและค่าแรงงาน " &amp;B504</f>
        <v>รวมค่าวัสดุและค่าแรงงาน งานอื่นๆ</v>
      </c>
      <c r="C509" s="12"/>
      <c r="D509" s="12"/>
      <c r="E509" s="13"/>
      <c r="F509" s="14">
        <f>SUM(F504:F508)</f>
        <v>0</v>
      </c>
      <c r="G509" s="13"/>
      <c r="H509" s="14">
        <f>SUM(H504:H508)</f>
        <v>0</v>
      </c>
      <c r="I509" s="14">
        <f>SUM(I504:I508)</f>
        <v>0</v>
      </c>
      <c r="J509" s="206"/>
    </row>
    <row r="510" spans="1:10" x14ac:dyDescent="0.5">
      <c r="A510" s="12"/>
      <c r="B510" s="180" t="str">
        <f>"รวมค่าวัสดุและค่าแรงงาน " &amp;B437</f>
        <v>รวมค่าวัสดุและค่าแรงงาน งานก่อสร้างอาคารจอดรถจักรยานยนต์ รูปแบบที่ (6)  ต่อ 1 หลัง</v>
      </c>
      <c r="C510" s="12"/>
      <c r="D510" s="12"/>
      <c r="E510" s="13"/>
      <c r="F510" s="14">
        <f>F509+F503+F496+F483</f>
        <v>486104</v>
      </c>
      <c r="G510" s="13"/>
      <c r="H510" s="14">
        <f>H509+H503+H496+H483</f>
        <v>132930</v>
      </c>
      <c r="I510" s="14">
        <f>I509+I503+I496+I483</f>
        <v>619034</v>
      </c>
      <c r="J510" s="15"/>
    </row>
  </sheetData>
  <mergeCells count="152">
    <mergeCell ref="I4:I5"/>
    <mergeCell ref="J4:J5"/>
    <mergeCell ref="A30:A31"/>
    <mergeCell ref="B30:B31"/>
    <mergeCell ref="C30:C31"/>
    <mergeCell ref="D30:D31"/>
    <mergeCell ref="E30:F30"/>
    <mergeCell ref="G30:H30"/>
    <mergeCell ref="I30:I31"/>
    <mergeCell ref="J30:J31"/>
    <mergeCell ref="A4:A5"/>
    <mergeCell ref="B4:B5"/>
    <mergeCell ref="C4:C5"/>
    <mergeCell ref="D4:D5"/>
    <mergeCell ref="E4:F4"/>
    <mergeCell ref="G4:H4"/>
    <mergeCell ref="I57:I58"/>
    <mergeCell ref="J57:J58"/>
    <mergeCell ref="A84:A85"/>
    <mergeCell ref="B84:B85"/>
    <mergeCell ref="C84:C85"/>
    <mergeCell ref="D84:D85"/>
    <mergeCell ref="E84:F84"/>
    <mergeCell ref="G84:H84"/>
    <mergeCell ref="I84:I85"/>
    <mergeCell ref="J84:J85"/>
    <mergeCell ref="A57:A58"/>
    <mergeCell ref="B57:B58"/>
    <mergeCell ref="C57:C58"/>
    <mergeCell ref="D57:D58"/>
    <mergeCell ref="E57:F57"/>
    <mergeCell ref="G57:H57"/>
    <mergeCell ref="I111:I112"/>
    <mergeCell ref="J111:J112"/>
    <mergeCell ref="A138:A139"/>
    <mergeCell ref="B138:B139"/>
    <mergeCell ref="C138:C139"/>
    <mergeCell ref="D138:D139"/>
    <mergeCell ref="E138:F138"/>
    <mergeCell ref="G138:H138"/>
    <mergeCell ref="I138:I139"/>
    <mergeCell ref="J138:J139"/>
    <mergeCell ref="A111:A112"/>
    <mergeCell ref="B111:B112"/>
    <mergeCell ref="C111:C112"/>
    <mergeCell ref="D111:D112"/>
    <mergeCell ref="E111:F111"/>
    <mergeCell ref="G111:H111"/>
    <mergeCell ref="I165:I166"/>
    <mergeCell ref="J165:J166"/>
    <mergeCell ref="A192:A193"/>
    <mergeCell ref="B192:B193"/>
    <mergeCell ref="C192:C193"/>
    <mergeCell ref="D192:D193"/>
    <mergeCell ref="E192:F192"/>
    <mergeCell ref="G192:H192"/>
    <mergeCell ref="I192:I193"/>
    <mergeCell ref="J192:J193"/>
    <mergeCell ref="A165:A166"/>
    <mergeCell ref="B165:B166"/>
    <mergeCell ref="C165:C166"/>
    <mergeCell ref="D165:D166"/>
    <mergeCell ref="E165:F165"/>
    <mergeCell ref="G165:H165"/>
    <mergeCell ref="I219:I220"/>
    <mergeCell ref="J219:J220"/>
    <mergeCell ref="A246:A247"/>
    <mergeCell ref="B246:B247"/>
    <mergeCell ref="C246:C247"/>
    <mergeCell ref="D246:D247"/>
    <mergeCell ref="E246:F246"/>
    <mergeCell ref="G246:H246"/>
    <mergeCell ref="I246:I247"/>
    <mergeCell ref="J246:J247"/>
    <mergeCell ref="A219:A220"/>
    <mergeCell ref="B219:B220"/>
    <mergeCell ref="C219:C220"/>
    <mergeCell ref="D219:D220"/>
    <mergeCell ref="E219:F219"/>
    <mergeCell ref="G219:H219"/>
    <mergeCell ref="I273:I274"/>
    <mergeCell ref="J273:J274"/>
    <mergeCell ref="A300:A301"/>
    <mergeCell ref="B300:B301"/>
    <mergeCell ref="C300:C301"/>
    <mergeCell ref="D300:D301"/>
    <mergeCell ref="E300:F300"/>
    <mergeCell ref="G300:H300"/>
    <mergeCell ref="I300:I301"/>
    <mergeCell ref="J300:J301"/>
    <mergeCell ref="A273:A274"/>
    <mergeCell ref="B273:B274"/>
    <mergeCell ref="C273:C274"/>
    <mergeCell ref="D273:D274"/>
    <mergeCell ref="E273:F273"/>
    <mergeCell ref="G273:H273"/>
    <mergeCell ref="I327:I328"/>
    <mergeCell ref="J327:J328"/>
    <mergeCell ref="A354:A355"/>
    <mergeCell ref="B354:B355"/>
    <mergeCell ref="C354:C355"/>
    <mergeCell ref="D354:D355"/>
    <mergeCell ref="E354:F354"/>
    <mergeCell ref="G354:H354"/>
    <mergeCell ref="I354:I355"/>
    <mergeCell ref="J354:J355"/>
    <mergeCell ref="A327:A328"/>
    <mergeCell ref="B327:B328"/>
    <mergeCell ref="C327:C328"/>
    <mergeCell ref="D327:D328"/>
    <mergeCell ref="E327:F327"/>
    <mergeCell ref="G327:H327"/>
    <mergeCell ref="I381:I382"/>
    <mergeCell ref="J381:J382"/>
    <mergeCell ref="A408:A409"/>
    <mergeCell ref="B408:B409"/>
    <mergeCell ref="C408:C409"/>
    <mergeCell ref="D408:D409"/>
    <mergeCell ref="E408:F408"/>
    <mergeCell ref="G408:H408"/>
    <mergeCell ref="I408:I409"/>
    <mergeCell ref="J408:J409"/>
    <mergeCell ref="A381:A382"/>
    <mergeCell ref="B381:B382"/>
    <mergeCell ref="C381:C382"/>
    <mergeCell ref="D381:D382"/>
    <mergeCell ref="E381:F381"/>
    <mergeCell ref="G381:H381"/>
    <mergeCell ref="I489:I490"/>
    <mergeCell ref="J489:J490"/>
    <mergeCell ref="A489:A490"/>
    <mergeCell ref="B489:B490"/>
    <mergeCell ref="C489:C490"/>
    <mergeCell ref="D489:D490"/>
    <mergeCell ref="E489:F489"/>
    <mergeCell ref="G489:H489"/>
    <mergeCell ref="I435:I436"/>
    <mergeCell ref="J435:J436"/>
    <mergeCell ref="A462:A463"/>
    <mergeCell ref="B462:B463"/>
    <mergeCell ref="C462:C463"/>
    <mergeCell ref="D462:D463"/>
    <mergeCell ref="E462:F462"/>
    <mergeCell ref="G462:H462"/>
    <mergeCell ref="I462:I463"/>
    <mergeCell ref="J462:J463"/>
    <mergeCell ref="A435:A436"/>
    <mergeCell ref="B435:B436"/>
    <mergeCell ref="C435:C436"/>
    <mergeCell ref="D435:D436"/>
    <mergeCell ref="E435:F435"/>
    <mergeCell ref="G435:H435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93" fitToHeight="2" orientation="landscape" horizontalDpi="4294967293" r:id="rId1"/>
  <headerFooter alignWithMargins="0"/>
  <rowBreaks count="3" manualBreakCount="3">
    <brk id="26" max="9" man="1"/>
    <brk id="53" max="9" man="1"/>
    <brk id="80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1E8A5-FE63-42C0-ADBA-18ECBE98DA02}">
  <sheetPr>
    <tabColor rgb="FFFFFF00"/>
  </sheetPr>
  <dimension ref="A1:T125"/>
  <sheetViews>
    <sheetView view="pageBreakPreview" zoomScale="130" zoomScaleNormal="120" zoomScaleSheetLayoutView="130" zoomScalePageLayoutView="55" workbookViewId="0">
      <selection activeCell="C18" sqref="C18"/>
    </sheetView>
  </sheetViews>
  <sheetFormatPr defaultRowHeight="21.75" x14ac:dyDescent="0.5"/>
  <cols>
    <col min="1" max="1" width="6.85546875" customWidth="1"/>
    <col min="2" max="2" width="53" customWidth="1"/>
    <col min="3" max="3" width="10" customWidth="1"/>
    <col min="4" max="4" width="7.7109375" customWidth="1"/>
    <col min="5" max="5" width="13.28515625" customWidth="1"/>
    <col min="6" max="6" width="14.28515625" customWidth="1"/>
    <col min="7" max="7" width="11.7109375" customWidth="1"/>
    <col min="8" max="8" width="14.28515625" customWidth="1"/>
    <col min="9" max="9" width="13.85546875" customWidth="1"/>
    <col min="10" max="10" width="15.85546875" customWidth="1"/>
    <col min="12" max="12" width="15.140625" bestFit="1" customWidth="1"/>
    <col min="17" max="17" width="9.42578125" bestFit="1" customWidth="1"/>
  </cols>
  <sheetData>
    <row r="1" spans="1:13" x14ac:dyDescent="0.5">
      <c r="A1" s="4" t="str">
        <f>'ปร4 รวมรูปหล่อ'!A1</f>
        <v>รายการค่างานราคากลางงานก่อสร้าง    โครงการก่อสร้างพระบรมราชานุสาวรีย์ รัชกาลที่ 5</v>
      </c>
      <c r="B1" s="4"/>
      <c r="C1" s="1"/>
      <c r="D1" s="1"/>
      <c r="E1" s="1"/>
      <c r="F1" s="1"/>
      <c r="G1" s="1"/>
      <c r="H1" s="1"/>
      <c r="I1" s="2"/>
      <c r="J1" s="1"/>
      <c r="L1" s="156" t="s">
        <v>68</v>
      </c>
      <c r="M1">
        <v>2</v>
      </c>
    </row>
    <row r="2" spans="1:13" x14ac:dyDescent="0.5">
      <c r="A2" s="4" t="s">
        <v>64</v>
      </c>
      <c r="B2" s="4"/>
      <c r="C2" s="1"/>
      <c r="D2" s="1"/>
      <c r="E2" s="1"/>
      <c r="F2" s="1" t="str">
        <f>+'ปร4 (รวม)'!F2</f>
        <v>คำนวณราคากลาง เมื่อวันที่  24 เดือน มกราคม  พ.ศ. 2565</v>
      </c>
      <c r="G2" s="1"/>
      <c r="H2" s="1"/>
      <c r="I2" s="2"/>
      <c r="J2" s="1" t="s">
        <v>5</v>
      </c>
      <c r="L2" s="156" t="s">
        <v>74</v>
      </c>
    </row>
    <row r="3" spans="1:13" x14ac:dyDescent="0.5">
      <c r="A3" s="4" t="s">
        <v>168</v>
      </c>
      <c r="B3" s="4"/>
      <c r="C3" s="1"/>
      <c r="D3" s="1"/>
      <c r="E3" s="1"/>
      <c r="F3" s="1"/>
      <c r="G3" s="1"/>
      <c r="H3" s="1"/>
      <c r="I3" s="157" t="s">
        <v>69</v>
      </c>
      <c r="J3" s="158" t="str">
        <f>IF(ROW()-26&lt;0,2,1+ROUND((ROW()/26),0))&amp;" / "&amp;$M$1</f>
        <v>2 / 2</v>
      </c>
    </row>
    <row r="4" spans="1:13" ht="21.75" customHeight="1" x14ac:dyDescent="0.5">
      <c r="A4" s="414" t="s">
        <v>6</v>
      </c>
      <c r="B4" s="414" t="s">
        <v>0</v>
      </c>
      <c r="C4" s="414" t="s">
        <v>1</v>
      </c>
      <c r="D4" s="414" t="s">
        <v>2</v>
      </c>
      <c r="E4" s="412" t="s">
        <v>213</v>
      </c>
      <c r="F4" s="412"/>
      <c r="G4" s="412" t="s">
        <v>214</v>
      </c>
      <c r="H4" s="412"/>
      <c r="I4" s="418" t="s">
        <v>9</v>
      </c>
      <c r="J4" s="414" t="s">
        <v>4</v>
      </c>
    </row>
    <row r="5" spans="1:13" x14ac:dyDescent="0.5">
      <c r="A5" s="415"/>
      <c r="B5" s="415"/>
      <c r="C5" s="415"/>
      <c r="D5" s="415"/>
      <c r="E5" s="3" t="s">
        <v>10</v>
      </c>
      <c r="F5" s="3" t="s">
        <v>3</v>
      </c>
      <c r="G5" s="3" t="s">
        <v>10</v>
      </c>
      <c r="H5" s="3" t="s">
        <v>3</v>
      </c>
      <c r="I5" s="419"/>
      <c r="J5" s="415"/>
    </row>
    <row r="6" spans="1:13" x14ac:dyDescent="0.5">
      <c r="A6" s="332" t="s">
        <v>55</v>
      </c>
      <c r="B6" s="96" t="s">
        <v>212</v>
      </c>
      <c r="C6" s="332"/>
      <c r="D6" s="332"/>
      <c r="E6" s="331"/>
      <c r="F6" s="331"/>
      <c r="G6" s="331"/>
      <c r="H6" s="331"/>
      <c r="I6" s="336"/>
      <c r="J6" s="332"/>
    </row>
    <row r="7" spans="1:13" x14ac:dyDescent="0.5">
      <c r="A7" s="9"/>
      <c r="B7" s="152" t="s">
        <v>205</v>
      </c>
      <c r="C7" s="170">
        <v>1</v>
      </c>
      <c r="D7" s="9" t="s">
        <v>202</v>
      </c>
      <c r="E7" s="8">
        <v>500000</v>
      </c>
      <c r="F7" s="8">
        <f t="shared" ref="F7" si="0">E7*C7</f>
        <v>500000</v>
      </c>
      <c r="G7" s="8">
        <v>0</v>
      </c>
      <c r="H7" s="8">
        <f t="shared" ref="H7" si="1">G7*C7</f>
        <v>0</v>
      </c>
      <c r="I7" s="8">
        <f t="shared" ref="I7" si="2">H7+F7</f>
        <v>500000</v>
      </c>
      <c r="J7" s="9" t="s">
        <v>206</v>
      </c>
    </row>
    <row r="8" spans="1:13" x14ac:dyDescent="0.5">
      <c r="A8" s="350"/>
      <c r="B8" s="7"/>
      <c r="C8" s="21"/>
      <c r="D8" s="9"/>
      <c r="E8" s="8"/>
      <c r="F8" s="8"/>
      <c r="G8" s="8"/>
      <c r="H8" s="8"/>
      <c r="I8" s="8"/>
      <c r="J8" s="16"/>
    </row>
    <row r="9" spans="1:13" x14ac:dyDescent="0.5">
      <c r="A9" s="9"/>
      <c r="B9" s="7"/>
      <c r="C9" s="231"/>
      <c r="D9" s="9"/>
      <c r="E9" s="8"/>
      <c r="F9" s="8"/>
      <c r="G9" s="8"/>
      <c r="H9" s="8"/>
      <c r="I9" s="8"/>
      <c r="J9" s="16"/>
    </row>
    <row r="10" spans="1:13" x14ac:dyDescent="0.5">
      <c r="A10" s="9"/>
      <c r="B10" s="152"/>
      <c r="C10" s="231"/>
      <c r="D10" s="9"/>
      <c r="E10" s="316"/>
      <c r="F10" s="8"/>
      <c r="G10" s="8"/>
      <c r="H10" s="8"/>
      <c r="I10" s="8"/>
      <c r="J10" s="7"/>
    </row>
    <row r="11" spans="1:13" x14ac:dyDescent="0.5">
      <c r="A11" s="9"/>
      <c r="B11" s="152"/>
      <c r="C11" s="231"/>
      <c r="D11" s="9"/>
      <c r="E11" s="309"/>
      <c r="F11" s="8"/>
      <c r="G11" s="8"/>
      <c r="H11" s="8"/>
      <c r="I11" s="8"/>
      <c r="J11" s="16"/>
    </row>
    <row r="12" spans="1:13" x14ac:dyDescent="0.5">
      <c r="A12" s="9"/>
      <c r="B12" s="152"/>
      <c r="C12" s="231"/>
      <c r="D12" s="9"/>
      <c r="E12" s="309"/>
      <c r="F12" s="8"/>
      <c r="G12" s="8"/>
      <c r="H12" s="8"/>
      <c r="I12" s="8"/>
      <c r="J12" s="16"/>
    </row>
    <row r="13" spans="1:13" x14ac:dyDescent="0.5">
      <c r="A13" s="9"/>
      <c r="B13" s="152"/>
      <c r="C13" s="21"/>
      <c r="D13" s="9"/>
      <c r="E13" s="8"/>
      <c r="F13" s="8"/>
      <c r="G13" s="8"/>
      <c r="H13" s="8"/>
      <c r="I13" s="8"/>
      <c r="J13" s="16"/>
    </row>
    <row r="14" spans="1:13" x14ac:dyDescent="0.5">
      <c r="A14" s="9"/>
      <c r="B14" s="164"/>
      <c r="C14" s="231"/>
      <c r="D14" s="9"/>
      <c r="E14" s="223"/>
      <c r="F14" s="8"/>
      <c r="G14" s="8"/>
      <c r="H14" s="8"/>
      <c r="I14" s="8"/>
      <c r="J14" s="16"/>
    </row>
    <row r="15" spans="1:13" x14ac:dyDescent="0.5">
      <c r="A15" s="9"/>
      <c r="B15" s="164"/>
      <c r="C15" s="231"/>
      <c r="D15" s="9"/>
      <c r="E15" s="223"/>
      <c r="F15" s="8"/>
      <c r="G15" s="8"/>
      <c r="H15" s="8"/>
      <c r="I15" s="8"/>
      <c r="J15" s="16"/>
    </row>
    <row r="16" spans="1:13" x14ac:dyDescent="0.5">
      <c r="A16" s="9"/>
      <c r="B16" s="164"/>
      <c r="C16" s="21"/>
      <c r="D16" s="9"/>
      <c r="E16" s="223"/>
      <c r="F16" s="8"/>
      <c r="G16" s="8"/>
      <c r="H16" s="8"/>
      <c r="I16" s="8"/>
      <c r="J16" s="16"/>
    </row>
    <row r="17" spans="1:11" x14ac:dyDescent="0.5">
      <c r="A17" s="9"/>
      <c r="B17" s="164"/>
      <c r="C17" s="21"/>
      <c r="D17" s="9"/>
      <c r="E17" s="223"/>
      <c r="F17" s="8"/>
      <c r="G17" s="8"/>
      <c r="H17" s="8"/>
      <c r="I17" s="8"/>
      <c r="J17" s="16"/>
    </row>
    <row r="18" spans="1:11" x14ac:dyDescent="0.5">
      <c r="A18" s="9"/>
      <c r="B18" s="188"/>
      <c r="C18" s="21"/>
      <c r="D18" s="9"/>
      <c r="E18" s="223"/>
      <c r="F18" s="8"/>
      <c r="G18" s="8"/>
      <c r="H18" s="8"/>
      <c r="I18" s="8"/>
      <c r="J18" s="7"/>
    </row>
    <row r="19" spans="1:11" x14ac:dyDescent="0.5">
      <c r="A19" s="9"/>
      <c r="B19" s="188"/>
      <c r="C19" s="21"/>
      <c r="D19" s="9"/>
      <c r="E19" s="8"/>
      <c r="F19" s="8"/>
      <c r="G19" s="8"/>
      <c r="H19" s="8"/>
      <c r="I19" s="8"/>
      <c r="J19" s="7"/>
    </row>
    <row r="20" spans="1:11" x14ac:dyDescent="0.5">
      <c r="A20" s="9"/>
      <c r="B20" s="164"/>
      <c r="C20" s="165"/>
      <c r="D20" s="199"/>
      <c r="E20" s="238"/>
      <c r="F20" s="168"/>
      <c r="G20" s="8"/>
      <c r="H20" s="8"/>
      <c r="I20" s="8"/>
      <c r="J20" s="7"/>
    </row>
    <row r="21" spans="1:11" x14ac:dyDescent="0.5">
      <c r="A21" s="9"/>
      <c r="B21" s="188"/>
      <c r="C21" s="21"/>
      <c r="D21" s="9"/>
      <c r="E21" s="223"/>
      <c r="F21" s="8"/>
      <c r="G21" s="8"/>
      <c r="H21" s="8"/>
      <c r="I21" s="8"/>
      <c r="J21" s="7"/>
      <c r="K21" s="21">
        <v>551.03</v>
      </c>
    </row>
    <row r="22" spans="1:11" x14ac:dyDescent="0.5">
      <c r="A22" s="9"/>
      <c r="B22" s="188"/>
      <c r="C22" s="21"/>
      <c r="D22" s="9"/>
      <c r="E22" s="223"/>
      <c r="F22" s="8"/>
      <c r="G22" s="8"/>
      <c r="H22" s="8"/>
      <c r="I22" s="8"/>
      <c r="J22" s="7"/>
    </row>
    <row r="23" spans="1:11" x14ac:dyDescent="0.5">
      <c r="A23" s="18"/>
      <c r="B23" s="10"/>
      <c r="C23" s="22"/>
      <c r="D23" s="18"/>
      <c r="E23" s="11"/>
      <c r="F23" s="11"/>
      <c r="G23" s="11"/>
      <c r="H23" s="11"/>
      <c r="I23" s="11"/>
      <c r="J23" s="10"/>
    </row>
    <row r="24" spans="1:11" x14ac:dyDescent="0.5">
      <c r="A24" s="12"/>
      <c r="B24" s="3" t="str">
        <f>"รวมค่าวัสดุและค่าแรงงาน "&amp;B6</f>
        <v>รวมค่าวัสดุและค่าแรงงาน งานครุภัณฑ์</v>
      </c>
      <c r="C24" s="12"/>
      <c r="D24" s="12"/>
      <c r="E24" s="13"/>
      <c r="F24" s="14">
        <f>SUM(F7:F23)</f>
        <v>500000</v>
      </c>
      <c r="G24" s="13"/>
      <c r="H24" s="14">
        <f>SUM(H8:H23)</f>
        <v>0</v>
      </c>
      <c r="I24" s="14">
        <f>F24+H24</f>
        <v>500000</v>
      </c>
      <c r="J24" s="15"/>
    </row>
    <row r="25" spans="1:11" x14ac:dyDescent="0.5">
      <c r="A25" s="342"/>
      <c r="B25" s="227"/>
      <c r="C25" s="342"/>
      <c r="D25" s="342"/>
      <c r="E25" s="228"/>
      <c r="F25" s="229"/>
      <c r="G25" s="228"/>
      <c r="H25" s="229"/>
      <c r="I25" s="229"/>
      <c r="J25" s="230"/>
    </row>
    <row r="27" spans="1:11" x14ac:dyDescent="0.5">
      <c r="A27" s="4" t="str">
        <f>+A1</f>
        <v>รายการค่างานราคากลางงานก่อสร้าง    โครงการก่อสร้างพระบรมราชานุสาวรีย์ รัชกาลที่ 5</v>
      </c>
      <c r="B27" s="4"/>
      <c r="C27" s="1"/>
      <c r="D27" s="1"/>
      <c r="E27" s="1"/>
      <c r="F27" s="1"/>
      <c r="G27" s="1"/>
      <c r="H27" s="1"/>
      <c r="I27" s="2"/>
      <c r="J27" s="1"/>
    </row>
    <row r="28" spans="1:11" x14ac:dyDescent="0.5">
      <c r="A28" s="4" t="str">
        <f>+A2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28" s="4"/>
      <c r="C28" s="1"/>
      <c r="D28" s="1"/>
      <c r="E28" s="1"/>
      <c r="F28" s="1" t="str">
        <f>+F2</f>
        <v>คำนวณราคากลาง เมื่อวันที่  24 เดือน มกราคม  พ.ศ. 2565</v>
      </c>
      <c r="G28" s="1"/>
      <c r="H28" s="1"/>
      <c r="I28" s="2"/>
      <c r="J28" s="1" t="s">
        <v>5</v>
      </c>
    </row>
    <row r="29" spans="1:11" x14ac:dyDescent="0.5">
      <c r="A2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29" s="4"/>
      <c r="C29" s="1"/>
      <c r="D29" s="1"/>
      <c r="E29" s="1"/>
      <c r="F29" s="1"/>
      <c r="G29" s="1"/>
      <c r="H29" s="1"/>
      <c r="I29" s="157" t="s">
        <v>69</v>
      </c>
      <c r="J29" s="158" t="str">
        <f>IF(ROW()-26&lt;0,2,2+ROUND((ROW()/26),0))&amp;" / "&amp;$M$1</f>
        <v>3 / 2</v>
      </c>
    </row>
    <row r="30" spans="1:11" ht="21.75" customHeight="1" x14ac:dyDescent="0.5">
      <c r="A30" s="414" t="s">
        <v>6</v>
      </c>
      <c r="B30" s="414" t="s">
        <v>0</v>
      </c>
      <c r="C30" s="414" t="s">
        <v>1</v>
      </c>
      <c r="D30" s="414" t="s">
        <v>2</v>
      </c>
      <c r="E30" s="416" t="s">
        <v>7</v>
      </c>
      <c r="F30" s="417"/>
      <c r="G30" s="416" t="s">
        <v>8</v>
      </c>
      <c r="H30" s="417"/>
      <c r="I30" s="418" t="s">
        <v>9</v>
      </c>
      <c r="J30" s="414" t="s">
        <v>4</v>
      </c>
    </row>
    <row r="31" spans="1:11" x14ac:dyDescent="0.5">
      <c r="A31" s="415"/>
      <c r="B31" s="415"/>
      <c r="C31" s="415"/>
      <c r="D31" s="415"/>
      <c r="E31" s="3" t="s">
        <v>10</v>
      </c>
      <c r="F31" s="3" t="s">
        <v>3</v>
      </c>
      <c r="G31" s="3" t="s">
        <v>10</v>
      </c>
      <c r="H31" s="3"/>
      <c r="I31" s="419"/>
      <c r="J31" s="415"/>
    </row>
    <row r="32" spans="1:11" x14ac:dyDescent="0.5">
      <c r="A32" s="98">
        <v>2</v>
      </c>
      <c r="B32" s="96" t="s">
        <v>65</v>
      </c>
      <c r="C32" s="21"/>
      <c r="D32" s="9"/>
      <c r="E32" s="8"/>
      <c r="F32" s="8"/>
      <c r="G32" s="8"/>
      <c r="H32" s="8"/>
      <c r="I32" s="8"/>
      <c r="J32" s="7"/>
    </row>
    <row r="33" spans="1:18" x14ac:dyDescent="0.5">
      <c r="A33" s="9"/>
      <c r="B33" s="152" t="s">
        <v>171</v>
      </c>
      <c r="C33" s="170">
        <v>221.65</v>
      </c>
      <c r="D33" s="9" t="s">
        <v>11</v>
      </c>
      <c r="E33" s="8">
        <v>1668</v>
      </c>
      <c r="F33" s="8">
        <f t="shared" ref="F33:F42" si="3">E33*C33</f>
        <v>369712.2</v>
      </c>
      <c r="G33" s="8">
        <v>198</v>
      </c>
      <c r="H33" s="8">
        <f t="shared" ref="H33:H35" si="4">G33*C33</f>
        <v>43886.700000000004</v>
      </c>
      <c r="I33" s="8">
        <f t="shared" ref="I33:I42" si="5">H33+F33</f>
        <v>413598.9</v>
      </c>
      <c r="J33" s="7"/>
    </row>
    <row r="34" spans="1:18" x14ac:dyDescent="0.5">
      <c r="A34" s="9"/>
      <c r="B34" s="152" t="s">
        <v>172</v>
      </c>
      <c r="C34" s="21">
        <v>22.9</v>
      </c>
      <c r="D34" s="9" t="s">
        <v>11</v>
      </c>
      <c r="E34" s="223">
        <v>1668</v>
      </c>
      <c r="F34" s="8">
        <f t="shared" si="3"/>
        <v>38197.199999999997</v>
      </c>
      <c r="G34" s="8">
        <v>198</v>
      </c>
      <c r="H34" s="8">
        <f t="shared" si="4"/>
        <v>4534.2</v>
      </c>
      <c r="I34" s="8">
        <f t="shared" si="5"/>
        <v>42731.399999999994</v>
      </c>
      <c r="J34" s="7"/>
    </row>
    <row r="35" spans="1:18" x14ac:dyDescent="0.5">
      <c r="A35" s="18"/>
      <c r="B35" s="152" t="s">
        <v>173</v>
      </c>
      <c r="C35" s="22">
        <v>172.52</v>
      </c>
      <c r="D35" s="9" t="s">
        <v>11</v>
      </c>
      <c r="E35" s="223">
        <v>634</v>
      </c>
      <c r="F35" s="8">
        <f t="shared" si="3"/>
        <v>109377.68000000001</v>
      </c>
      <c r="G35" s="8">
        <v>0</v>
      </c>
      <c r="H35" s="8">
        <f t="shared" si="4"/>
        <v>0</v>
      </c>
      <c r="I35" s="8">
        <f t="shared" si="5"/>
        <v>109377.68000000001</v>
      </c>
      <c r="J35" s="9" t="s">
        <v>186</v>
      </c>
    </row>
    <row r="36" spans="1:18" x14ac:dyDescent="0.5">
      <c r="A36" s="18"/>
      <c r="B36" s="152" t="s">
        <v>185</v>
      </c>
      <c r="C36" s="22">
        <v>6.2</v>
      </c>
      <c r="D36" s="9" t="s">
        <v>11</v>
      </c>
      <c r="E36" s="223">
        <v>448</v>
      </c>
      <c r="F36" s="8">
        <f t="shared" si="3"/>
        <v>2777.6</v>
      </c>
      <c r="G36" s="8">
        <v>99</v>
      </c>
      <c r="H36" s="8">
        <v>99</v>
      </c>
      <c r="I36" s="8">
        <f t="shared" si="5"/>
        <v>2876.6</v>
      </c>
      <c r="J36" s="7"/>
    </row>
    <row r="37" spans="1:18" x14ac:dyDescent="0.5">
      <c r="A37" s="9"/>
      <c r="B37" s="152" t="s">
        <v>175</v>
      </c>
      <c r="C37" s="231">
        <v>24.4</v>
      </c>
      <c r="D37" s="187" t="s">
        <v>11</v>
      </c>
      <c r="E37" s="8">
        <v>1714</v>
      </c>
      <c r="F37" s="8">
        <f t="shared" si="3"/>
        <v>41821.599999999999</v>
      </c>
      <c r="G37" s="8">
        <v>265</v>
      </c>
      <c r="H37" s="8">
        <f t="shared" ref="H37:H42" si="6">G37*C37</f>
        <v>6466</v>
      </c>
      <c r="I37" s="8">
        <f t="shared" si="5"/>
        <v>48287.6</v>
      </c>
      <c r="J37" s="198"/>
      <c r="R37" s="327"/>
    </row>
    <row r="38" spans="1:18" x14ac:dyDescent="0.5">
      <c r="A38" s="9"/>
      <c r="B38" s="152" t="s">
        <v>174</v>
      </c>
      <c r="C38" s="231">
        <v>33.6</v>
      </c>
      <c r="D38" s="187" t="s">
        <v>11</v>
      </c>
      <c r="E38" s="8">
        <v>1714</v>
      </c>
      <c r="F38" s="8">
        <f t="shared" si="3"/>
        <v>57590.400000000001</v>
      </c>
      <c r="G38" s="8">
        <v>265</v>
      </c>
      <c r="H38" s="8">
        <f t="shared" si="6"/>
        <v>8904</v>
      </c>
      <c r="I38" s="8">
        <f t="shared" si="5"/>
        <v>66494.399999999994</v>
      </c>
      <c r="J38" s="16"/>
      <c r="R38" s="327"/>
    </row>
    <row r="39" spans="1:18" x14ac:dyDescent="0.5">
      <c r="A39" s="9"/>
      <c r="B39" s="152" t="s">
        <v>184</v>
      </c>
      <c r="C39" s="231">
        <v>96.27</v>
      </c>
      <c r="D39" s="187" t="s">
        <v>11</v>
      </c>
      <c r="E39" s="223">
        <v>448</v>
      </c>
      <c r="F39" s="8">
        <f t="shared" si="3"/>
        <v>43128.959999999999</v>
      </c>
      <c r="G39" s="8">
        <v>121</v>
      </c>
      <c r="H39" s="8">
        <f t="shared" si="6"/>
        <v>11648.67</v>
      </c>
      <c r="I39" s="8">
        <f t="shared" si="5"/>
        <v>54777.63</v>
      </c>
      <c r="J39" s="16"/>
      <c r="R39" s="327"/>
    </row>
    <row r="40" spans="1:18" x14ac:dyDescent="0.5">
      <c r="A40" s="9"/>
      <c r="B40" s="152" t="s">
        <v>182</v>
      </c>
      <c r="C40" s="231">
        <v>157.46</v>
      </c>
      <c r="D40" s="187" t="s">
        <v>11</v>
      </c>
      <c r="E40" s="223">
        <v>484</v>
      </c>
      <c r="F40" s="8">
        <f t="shared" si="3"/>
        <v>76210.64</v>
      </c>
      <c r="G40" s="8">
        <v>167</v>
      </c>
      <c r="H40" s="8">
        <f t="shared" si="6"/>
        <v>26295.82</v>
      </c>
      <c r="I40" s="8">
        <f t="shared" si="5"/>
        <v>102506.45999999999</v>
      </c>
      <c r="J40" s="16"/>
      <c r="R40" s="327"/>
    </row>
    <row r="41" spans="1:18" x14ac:dyDescent="0.5">
      <c r="A41" s="9"/>
      <c r="B41" s="152" t="s">
        <v>183</v>
      </c>
      <c r="C41" s="231">
        <v>89</v>
      </c>
      <c r="D41" s="187" t="s">
        <v>11</v>
      </c>
      <c r="E41" s="223">
        <v>62</v>
      </c>
      <c r="F41" s="8">
        <f t="shared" si="3"/>
        <v>5518</v>
      </c>
      <c r="G41" s="8">
        <v>82</v>
      </c>
      <c r="H41" s="8">
        <f t="shared" si="6"/>
        <v>7298</v>
      </c>
      <c r="I41" s="8">
        <f t="shared" si="5"/>
        <v>12816</v>
      </c>
      <c r="J41" s="16"/>
      <c r="R41" s="327"/>
    </row>
    <row r="42" spans="1:18" x14ac:dyDescent="0.5">
      <c r="A42" s="18"/>
      <c r="B42" s="225" t="s">
        <v>187</v>
      </c>
      <c r="C42" s="338">
        <f>C41</f>
        <v>89</v>
      </c>
      <c r="D42" s="187" t="s">
        <v>11</v>
      </c>
      <c r="E42" s="251">
        <v>55</v>
      </c>
      <c r="F42" s="8">
        <f t="shared" si="3"/>
        <v>4895</v>
      </c>
      <c r="G42" s="11">
        <v>34</v>
      </c>
      <c r="H42" s="8">
        <f t="shared" si="6"/>
        <v>3026</v>
      </c>
      <c r="I42" s="8">
        <f t="shared" si="5"/>
        <v>7921</v>
      </c>
      <c r="J42" s="339"/>
      <c r="R42" s="327"/>
    </row>
    <row r="43" spans="1:18" x14ac:dyDescent="0.5">
      <c r="A43" s="18"/>
      <c r="B43" s="225"/>
      <c r="C43" s="338"/>
      <c r="D43" s="174"/>
      <c r="E43" s="251"/>
      <c r="F43" s="11"/>
      <c r="G43" s="11"/>
      <c r="H43" s="11"/>
      <c r="I43" s="11"/>
      <c r="J43" s="339"/>
      <c r="R43" s="327"/>
    </row>
    <row r="44" spans="1:18" x14ac:dyDescent="0.5">
      <c r="A44" s="12"/>
      <c r="B44" s="3" t="str">
        <f>"รวมค่าวัสดุและค่าแรงงาน "&amp;B32</f>
        <v>รวมค่าวัสดุและค่าแรงงาน งานสถาปัตยกรรม</v>
      </c>
      <c r="C44" s="12"/>
      <c r="D44" s="12"/>
      <c r="E44" s="13"/>
      <c r="F44" s="14">
        <f>SUM(F32:F42)</f>
        <v>749229.28</v>
      </c>
      <c r="G44" s="13"/>
      <c r="H44" s="14">
        <f>SUM(H32:H42)</f>
        <v>112158.39000000001</v>
      </c>
      <c r="I44" s="14">
        <f>SUM(I33:I42)</f>
        <v>861387.67</v>
      </c>
      <c r="J44" s="15"/>
    </row>
    <row r="45" spans="1:18" x14ac:dyDescent="0.5">
      <c r="A45" s="340"/>
      <c r="B45" s="3" t="str">
        <f>"รวมค่าวัสดุและค่าแรงงาน "&amp;B6</f>
        <v>รวมค่าวัสดุและค่าแรงงาน งานครุภัณฑ์</v>
      </c>
      <c r="C45" s="340"/>
      <c r="D45" s="340"/>
      <c r="E45" s="340"/>
      <c r="F45" s="341">
        <f>F24+F44</f>
        <v>1249229.28</v>
      </c>
      <c r="G45" s="340"/>
      <c r="H45" s="341">
        <f>H44+H24</f>
        <v>112158.39000000001</v>
      </c>
      <c r="I45" s="341">
        <f>I24+I44</f>
        <v>1361387.67</v>
      </c>
    </row>
    <row r="47" spans="1:18" x14ac:dyDescent="0.5">
      <c r="A47" s="4" t="str">
        <f>A27</f>
        <v>รายการค่างานราคากลางงานก่อสร้าง    โครงการก่อสร้างพระบรมราชานุสาวรีย์ รัชกาลที่ 5</v>
      </c>
      <c r="B47" s="4"/>
      <c r="C47" s="1"/>
      <c r="D47" s="1"/>
      <c r="E47" s="1"/>
      <c r="F47" s="1"/>
      <c r="G47" s="1"/>
      <c r="H47" s="1"/>
      <c r="I47" s="2"/>
      <c r="J47" s="1"/>
    </row>
    <row r="48" spans="1:18" x14ac:dyDescent="0.5">
      <c r="A48" s="4" t="str">
        <f>A28</f>
        <v>สถานที่ก่อสร้าง     บริเวณศูนย์ราชการจังหวัดลำพูน ต.ศรีบัวบาน อ.เมืองลำพูน จังหวัดลำพูน</v>
      </c>
      <c r="B48" s="4"/>
      <c r="C48" s="1"/>
      <c r="D48" s="1"/>
      <c r="E48" s="1"/>
      <c r="F48" s="1" t="str">
        <f>+F2</f>
        <v>คำนวณราคากลาง เมื่อวันที่  24 เดือน มกราคม  พ.ศ. 2565</v>
      </c>
      <c r="G48" s="1"/>
      <c r="H48" s="1"/>
      <c r="I48" s="2"/>
      <c r="J48" s="1" t="s">
        <v>5</v>
      </c>
    </row>
    <row r="49" spans="1:18" x14ac:dyDescent="0.5">
      <c r="A49" s="4" t="str">
        <f>$A$3</f>
        <v>คำนวณราคากลางโดย     คณะกรรมการจัดทำแบบรูปรายการและกำหนดราคากลาง ตามคำสั่งจังหวัดลำพูน ที่ 1902/2564 ลงวันที่ 21 กันยายน 2564</v>
      </c>
      <c r="B49" s="4"/>
      <c r="C49" s="1"/>
      <c r="D49" s="1"/>
      <c r="E49" s="1"/>
      <c r="F49" s="1"/>
      <c r="G49" s="1"/>
      <c r="H49" s="1"/>
      <c r="I49" s="157" t="s">
        <v>69</v>
      </c>
      <c r="J49" s="158" t="str">
        <f>IF(ROW()-26&lt;0,2,2+ROUND((ROW()/26),0))&amp;" / "&amp;$M$1</f>
        <v>4 / 2</v>
      </c>
    </row>
    <row r="50" spans="1:18" x14ac:dyDescent="0.5">
      <c r="A50" s="412" t="s">
        <v>6</v>
      </c>
      <c r="B50" s="412" t="s">
        <v>0</v>
      </c>
      <c r="C50" s="412" t="s">
        <v>1</v>
      </c>
      <c r="D50" s="412" t="s">
        <v>2</v>
      </c>
      <c r="E50" s="412" t="s">
        <v>7</v>
      </c>
      <c r="F50" s="412"/>
      <c r="G50" s="412" t="s">
        <v>8</v>
      </c>
      <c r="H50" s="412"/>
      <c r="I50" s="413" t="s">
        <v>9</v>
      </c>
      <c r="J50" s="412" t="s">
        <v>4</v>
      </c>
    </row>
    <row r="51" spans="1:18" x14ac:dyDescent="0.5">
      <c r="A51" s="412"/>
      <c r="B51" s="412"/>
      <c r="C51" s="412"/>
      <c r="D51" s="412"/>
      <c r="E51" s="3" t="s">
        <v>10</v>
      </c>
      <c r="F51" s="3" t="s">
        <v>3</v>
      </c>
      <c r="G51" s="3" t="s">
        <v>10</v>
      </c>
      <c r="H51" s="3" t="s">
        <v>3</v>
      </c>
      <c r="I51" s="412"/>
      <c r="J51" s="412"/>
    </row>
    <row r="52" spans="1:18" x14ac:dyDescent="0.5">
      <c r="A52" s="95"/>
      <c r="B52" s="343" t="s">
        <v>66</v>
      </c>
      <c r="C52" s="153"/>
      <c r="D52" s="343"/>
      <c r="E52" s="154">
        <v>0</v>
      </c>
      <c r="F52" s="154">
        <f>F44</f>
        <v>749229.28</v>
      </c>
      <c r="G52" s="154">
        <v>0</v>
      </c>
      <c r="H52" s="154">
        <f>H44</f>
        <v>112158.39000000001</v>
      </c>
      <c r="I52" s="155">
        <f>I44</f>
        <v>861387.67</v>
      </c>
      <c r="J52" s="6"/>
    </row>
    <row r="53" spans="1:18" x14ac:dyDescent="0.5">
      <c r="A53" s="331"/>
      <c r="B53" s="332"/>
      <c r="C53" s="153"/>
      <c r="D53" s="332"/>
      <c r="E53" s="333"/>
      <c r="F53" s="333"/>
      <c r="G53" s="333"/>
      <c r="H53" s="333"/>
      <c r="I53" s="334"/>
      <c r="J53" s="335"/>
    </row>
    <row r="54" spans="1:18" x14ac:dyDescent="0.5">
      <c r="A54" s="9"/>
      <c r="B54" s="152" t="s">
        <v>175</v>
      </c>
      <c r="C54" s="231">
        <v>24.4</v>
      </c>
      <c r="D54" s="187" t="s">
        <v>11</v>
      </c>
      <c r="E54" s="8">
        <v>1852</v>
      </c>
      <c r="F54" s="8">
        <f t="shared" ref="F54:F58" si="7">E54*C54</f>
        <v>45188.799999999996</v>
      </c>
      <c r="G54" s="8">
        <v>198</v>
      </c>
      <c r="H54" s="8">
        <f t="shared" ref="H54:H58" si="8">G54*C54</f>
        <v>4831.2</v>
      </c>
      <c r="I54" s="8">
        <f t="shared" ref="I54:I58" si="9">H54+F54</f>
        <v>50019.999999999993</v>
      </c>
      <c r="J54" s="16"/>
      <c r="R54" s="327"/>
    </row>
    <row r="55" spans="1:18" x14ac:dyDescent="0.5">
      <c r="A55" s="9"/>
      <c r="B55" s="152" t="s">
        <v>174</v>
      </c>
      <c r="C55" s="231">
        <v>33.6</v>
      </c>
      <c r="D55" s="187" t="s">
        <v>11</v>
      </c>
      <c r="E55" s="8">
        <v>2540</v>
      </c>
      <c r="F55" s="8">
        <f t="shared" si="7"/>
        <v>85344</v>
      </c>
      <c r="G55" s="8">
        <v>450</v>
      </c>
      <c r="H55" s="8">
        <f t="shared" si="8"/>
        <v>15120</v>
      </c>
      <c r="I55" s="8">
        <f t="shared" si="9"/>
        <v>100464</v>
      </c>
      <c r="J55" s="16"/>
      <c r="R55" s="327"/>
    </row>
    <row r="56" spans="1:18" x14ac:dyDescent="0.5">
      <c r="A56" s="9"/>
      <c r="B56" s="152" t="s">
        <v>184</v>
      </c>
      <c r="C56" s="325">
        <v>96.27</v>
      </c>
      <c r="D56" s="187" t="s">
        <v>11</v>
      </c>
      <c r="E56" s="162">
        <v>448</v>
      </c>
      <c r="F56" s="8">
        <f t="shared" si="7"/>
        <v>43128.959999999999</v>
      </c>
      <c r="G56" s="8">
        <v>121</v>
      </c>
      <c r="H56" s="8">
        <f t="shared" si="8"/>
        <v>11648.67</v>
      </c>
      <c r="I56" s="8">
        <f t="shared" si="9"/>
        <v>54777.63</v>
      </c>
      <c r="J56" s="16"/>
      <c r="R56" s="327"/>
    </row>
    <row r="57" spans="1:18" x14ac:dyDescent="0.5">
      <c r="A57" s="9"/>
      <c r="B57" s="152" t="s">
        <v>182</v>
      </c>
      <c r="C57" s="231">
        <v>157.46</v>
      </c>
      <c r="D57" s="187" t="s">
        <v>11</v>
      </c>
      <c r="E57" s="223">
        <v>484</v>
      </c>
      <c r="F57" s="8">
        <f t="shared" si="7"/>
        <v>76210.64</v>
      </c>
      <c r="G57" s="8">
        <v>167</v>
      </c>
      <c r="H57" s="8">
        <f t="shared" si="8"/>
        <v>26295.82</v>
      </c>
      <c r="I57" s="8">
        <f t="shared" si="9"/>
        <v>102506.45999999999</v>
      </c>
      <c r="J57" s="16"/>
      <c r="R57" s="327"/>
    </row>
    <row r="58" spans="1:18" x14ac:dyDescent="0.5">
      <c r="A58" s="9"/>
      <c r="B58" s="152" t="s">
        <v>183</v>
      </c>
      <c r="C58" s="231">
        <v>89</v>
      </c>
      <c r="D58" s="187" t="s">
        <v>11</v>
      </c>
      <c r="E58" s="223">
        <v>62</v>
      </c>
      <c r="F58" s="8">
        <f t="shared" si="7"/>
        <v>5518</v>
      </c>
      <c r="G58" s="8">
        <v>82</v>
      </c>
      <c r="H58" s="8">
        <f t="shared" si="8"/>
        <v>7298</v>
      </c>
      <c r="I58" s="8">
        <f t="shared" si="9"/>
        <v>12816</v>
      </c>
      <c r="J58" s="16"/>
      <c r="R58" s="327"/>
    </row>
    <row r="59" spans="1:18" x14ac:dyDescent="0.5">
      <c r="A59" s="183"/>
      <c r="B59" s="182"/>
      <c r="C59" s="170"/>
      <c r="D59" s="183"/>
      <c r="E59" s="184"/>
      <c r="F59" s="184"/>
      <c r="G59" s="184"/>
      <c r="H59" s="184"/>
      <c r="I59" s="184"/>
      <c r="J59" s="198"/>
    </row>
    <row r="60" spans="1:18" x14ac:dyDescent="0.5">
      <c r="A60" s="12"/>
      <c r="B60" s="3" t="str">
        <f>"รวมค่าวัสดุและค่าแรงงาน " &amp;B54</f>
        <v>รวมค่าวัสดุและค่าแรงงาน  - W1 ผนังกระเบื้องแกรนิตสีเทาพนมสารคาม</v>
      </c>
      <c r="C60" s="12"/>
      <c r="D60" s="12"/>
      <c r="E60" s="13"/>
      <c r="F60" s="14">
        <f>SUM(F52:F59)</f>
        <v>1004619.68</v>
      </c>
      <c r="G60" s="13"/>
      <c r="H60" s="14">
        <f>SUM(H52:H59)</f>
        <v>177352.08000000005</v>
      </c>
      <c r="I60" s="14">
        <f>SUM(I52:I59)</f>
        <v>1181971.76</v>
      </c>
      <c r="J60" s="15"/>
      <c r="L60">
        <v>1159896</v>
      </c>
    </row>
    <row r="61" spans="1:18" x14ac:dyDescent="0.5">
      <c r="A61" s="98">
        <v>3</v>
      </c>
      <c r="B61" s="96" t="s">
        <v>83</v>
      </c>
      <c r="C61" s="21"/>
      <c r="D61" s="9"/>
      <c r="E61" s="8">
        <v>0</v>
      </c>
      <c r="F61" s="8">
        <f t="shared" ref="F61:F62" si="10">E61*C61</f>
        <v>0</v>
      </c>
      <c r="G61" s="8">
        <v>0</v>
      </c>
      <c r="H61" s="8">
        <f t="shared" ref="H61:H62" si="11">G61*C61</f>
        <v>0</v>
      </c>
      <c r="I61" s="8">
        <f t="shared" ref="I61:I62" si="12">H61+F61</f>
        <v>0</v>
      </c>
      <c r="J61" s="175"/>
    </row>
    <row r="62" spans="1:18" x14ac:dyDescent="0.5">
      <c r="A62" s="9"/>
      <c r="B62" s="152" t="s">
        <v>139</v>
      </c>
      <c r="C62" s="21">
        <v>24</v>
      </c>
      <c r="D62" s="9" t="s">
        <v>58</v>
      </c>
      <c r="E62" s="8">
        <v>1024</v>
      </c>
      <c r="F62" s="8">
        <f t="shared" si="10"/>
        <v>24576</v>
      </c>
      <c r="G62" s="8">
        <v>115</v>
      </c>
      <c r="H62" s="8">
        <f t="shared" si="11"/>
        <v>2760</v>
      </c>
      <c r="I62" s="8">
        <f t="shared" si="12"/>
        <v>27336</v>
      </c>
      <c r="J62" s="16"/>
    </row>
    <row r="63" spans="1:18" x14ac:dyDescent="0.5">
      <c r="A63" s="9"/>
      <c r="B63" s="210" t="s">
        <v>136</v>
      </c>
      <c r="C63" s="21">
        <v>196</v>
      </c>
      <c r="D63" s="9" t="s">
        <v>86</v>
      </c>
      <c r="E63" s="216">
        <v>5.0199999999999996</v>
      </c>
      <c r="F63" s="211">
        <f t="shared" ref="F63:F65" si="13">ROUND(C63*E63,0)</f>
        <v>984</v>
      </c>
      <c r="G63" s="212">
        <v>7</v>
      </c>
      <c r="H63" s="211">
        <f t="shared" ref="H63:H65" si="14">ROUND(C63*G63,0)</f>
        <v>1372</v>
      </c>
      <c r="I63" s="213">
        <f t="shared" ref="I63:I65" si="15">F63+H63</f>
        <v>2356</v>
      </c>
      <c r="J63" s="16"/>
    </row>
    <row r="64" spans="1:18" x14ac:dyDescent="0.5">
      <c r="A64" s="9"/>
      <c r="B64" s="210" t="s">
        <v>140</v>
      </c>
      <c r="C64" s="21">
        <v>98</v>
      </c>
      <c r="D64" s="9" t="s">
        <v>86</v>
      </c>
      <c r="E64" s="237">
        <v>36</v>
      </c>
      <c r="F64" s="211">
        <f t="shared" si="13"/>
        <v>3528</v>
      </c>
      <c r="G64" s="212">
        <v>24</v>
      </c>
      <c r="H64" s="211">
        <f t="shared" si="14"/>
        <v>2352</v>
      </c>
      <c r="I64" s="213">
        <f t="shared" si="15"/>
        <v>5880</v>
      </c>
      <c r="J64" s="16"/>
    </row>
    <row r="65" spans="1:10" x14ac:dyDescent="0.5">
      <c r="A65" s="9"/>
      <c r="B65" s="210" t="s">
        <v>137</v>
      </c>
      <c r="C65" s="21">
        <v>1</v>
      </c>
      <c r="D65" s="214" t="s">
        <v>135</v>
      </c>
      <c r="E65" s="211">
        <f>FLOOR(10%*SUM(F63:F64),1)</f>
        <v>451</v>
      </c>
      <c r="F65" s="211">
        <f t="shared" si="13"/>
        <v>451</v>
      </c>
      <c r="G65" s="211">
        <f>FLOOR(30%*SUM(E65),1)</f>
        <v>135</v>
      </c>
      <c r="H65" s="211">
        <f t="shared" si="14"/>
        <v>135</v>
      </c>
      <c r="I65" s="213">
        <f t="shared" si="15"/>
        <v>586</v>
      </c>
      <c r="J65" s="16"/>
    </row>
    <row r="66" spans="1:10" x14ac:dyDescent="0.5">
      <c r="A66" s="9"/>
      <c r="B66" s="210"/>
      <c r="C66" s="177"/>
      <c r="D66" s="214"/>
      <c r="E66" s="211"/>
      <c r="F66" s="211"/>
      <c r="G66" s="211"/>
      <c r="H66" s="211"/>
      <c r="I66" s="213"/>
      <c r="J66" s="16"/>
    </row>
    <row r="67" spans="1:10" x14ac:dyDescent="0.5">
      <c r="A67" s="12"/>
      <c r="B67" s="3" t="str">
        <f>"รวมค่าวัสดุและค่าแรงงาน " &amp;B61</f>
        <v>รวมค่าวัสดุและค่าแรงงาน งานระบบไฟฟ้า</v>
      </c>
      <c r="C67" s="12"/>
      <c r="D67" s="12"/>
      <c r="E67" s="13"/>
      <c r="F67" s="14">
        <f>SUM(F61:F66)</f>
        <v>29539</v>
      </c>
      <c r="G67" s="13"/>
      <c r="H67" s="14">
        <f>SUM(H61:H66)</f>
        <v>6619</v>
      </c>
      <c r="I67" s="14">
        <f>F67+H67</f>
        <v>36158</v>
      </c>
      <c r="J67" s="222"/>
    </row>
    <row r="68" spans="1:10" x14ac:dyDescent="0.5">
      <c r="A68" s="98">
        <v>4</v>
      </c>
      <c r="B68" s="96" t="s">
        <v>115</v>
      </c>
      <c r="C68" s="21"/>
      <c r="D68" s="9"/>
      <c r="E68" s="8">
        <v>0</v>
      </c>
      <c r="F68" s="8">
        <f t="shared" ref="F68:F70" si="16">E68*C68</f>
        <v>0</v>
      </c>
      <c r="G68" s="8">
        <v>0</v>
      </c>
      <c r="H68" s="8">
        <f t="shared" ref="H68:H74" si="17">G68*C68</f>
        <v>0</v>
      </c>
      <c r="I68" s="184">
        <f t="shared" ref="I68:I74" si="18">H68+F68</f>
        <v>0</v>
      </c>
      <c r="J68" s="198"/>
    </row>
    <row r="69" spans="1:10" x14ac:dyDescent="0.5">
      <c r="A69" s="9"/>
      <c r="B69" s="210" t="s">
        <v>157</v>
      </c>
      <c r="C69" s="21">
        <v>12.9</v>
      </c>
      <c r="D69" s="9" t="s">
        <v>12</v>
      </c>
      <c r="E69" s="309">
        <v>1570.09</v>
      </c>
      <c r="F69" s="8">
        <f t="shared" si="16"/>
        <v>20254.161</v>
      </c>
      <c r="G69" s="8">
        <v>391</v>
      </c>
      <c r="H69" s="8">
        <f t="shared" si="17"/>
        <v>5043.9000000000005</v>
      </c>
      <c r="I69" s="8">
        <f t="shared" si="18"/>
        <v>25298.061000000002</v>
      </c>
      <c r="J69" s="7"/>
    </row>
    <row r="70" spans="1:10" x14ac:dyDescent="0.5">
      <c r="A70" s="9"/>
      <c r="B70" s="164" t="s">
        <v>142</v>
      </c>
      <c r="C70" s="231" t="e">
        <f>#REF!*4.88</f>
        <v>#REF!</v>
      </c>
      <c r="D70" s="9" t="s">
        <v>81</v>
      </c>
      <c r="E70" s="223">
        <v>26</v>
      </c>
      <c r="F70" s="223" t="e">
        <f t="shared" si="16"/>
        <v>#REF!</v>
      </c>
      <c r="G70" s="223">
        <v>3.3</v>
      </c>
      <c r="H70" s="223" t="e">
        <f t="shared" si="17"/>
        <v>#REF!</v>
      </c>
      <c r="I70" s="223" t="e">
        <f t="shared" si="18"/>
        <v>#REF!</v>
      </c>
      <c r="J70" s="7"/>
    </row>
    <row r="71" spans="1:10" x14ac:dyDescent="0.5">
      <c r="A71" s="9"/>
      <c r="B71" s="164" t="s">
        <v>150</v>
      </c>
      <c r="C71" s="231">
        <v>10</v>
      </c>
      <c r="D71" s="9" t="s">
        <v>138</v>
      </c>
      <c r="E71" s="223">
        <v>22</v>
      </c>
      <c r="F71" s="223">
        <f t="shared" ref="F71:F74" si="19">C71*E71</f>
        <v>220</v>
      </c>
      <c r="G71" s="223">
        <v>5</v>
      </c>
      <c r="H71" s="223">
        <f t="shared" si="17"/>
        <v>50</v>
      </c>
      <c r="I71" s="223">
        <f t="shared" si="18"/>
        <v>270</v>
      </c>
      <c r="J71" s="7"/>
    </row>
    <row r="72" spans="1:10" x14ac:dyDescent="0.5">
      <c r="A72" s="200"/>
      <c r="B72" s="164" t="s">
        <v>148</v>
      </c>
      <c r="C72" s="21">
        <v>46.5</v>
      </c>
      <c r="D72" s="9" t="s">
        <v>86</v>
      </c>
      <c r="E72" s="223">
        <v>600</v>
      </c>
      <c r="F72" s="223">
        <f t="shared" si="19"/>
        <v>27900</v>
      </c>
      <c r="G72" s="223">
        <v>25</v>
      </c>
      <c r="H72" s="223">
        <f t="shared" si="17"/>
        <v>1162.5</v>
      </c>
      <c r="I72" s="223">
        <f t="shared" si="18"/>
        <v>29062.5</v>
      </c>
      <c r="J72" s="205"/>
    </row>
    <row r="73" spans="1:10" x14ac:dyDescent="0.5">
      <c r="A73" s="9"/>
      <c r="B73" s="164" t="s">
        <v>149</v>
      </c>
      <c r="C73" s="21">
        <v>12.5</v>
      </c>
      <c r="D73" s="9" t="s">
        <v>86</v>
      </c>
      <c r="E73" s="223">
        <v>250</v>
      </c>
      <c r="F73" s="223">
        <f t="shared" si="19"/>
        <v>3125</v>
      </c>
      <c r="G73" s="223">
        <v>25</v>
      </c>
      <c r="H73" s="223">
        <f t="shared" si="17"/>
        <v>312.5</v>
      </c>
      <c r="I73" s="223">
        <f t="shared" si="18"/>
        <v>3437.5</v>
      </c>
      <c r="J73" s="7"/>
    </row>
    <row r="74" spans="1:10" x14ac:dyDescent="0.5">
      <c r="A74" s="9"/>
      <c r="B74" s="164" t="s">
        <v>153</v>
      </c>
      <c r="C74" s="21">
        <v>6</v>
      </c>
      <c r="D74" s="9" t="s">
        <v>86</v>
      </c>
      <c r="E74" s="223" t="e">
        <f>+#REF!</f>
        <v>#REF!</v>
      </c>
      <c r="F74" s="223" t="e">
        <f t="shared" si="19"/>
        <v>#REF!</v>
      </c>
      <c r="G74" s="223" t="e">
        <f>+#REF!</f>
        <v>#REF!</v>
      </c>
      <c r="H74" s="223" t="e">
        <f t="shared" si="17"/>
        <v>#REF!</v>
      </c>
      <c r="I74" s="223" t="e">
        <f t="shared" si="18"/>
        <v>#REF!</v>
      </c>
      <c r="J74" s="7"/>
    </row>
    <row r="75" spans="1:10" x14ac:dyDescent="0.5">
      <c r="A75" s="200"/>
      <c r="B75" s="201"/>
      <c r="C75" s="202"/>
      <c r="D75" s="203"/>
      <c r="E75" s="204"/>
      <c r="F75" s="204"/>
      <c r="G75" s="204"/>
      <c r="H75" s="204"/>
      <c r="I75" s="204"/>
      <c r="J75" s="205"/>
    </row>
    <row r="76" spans="1:10" x14ac:dyDescent="0.5">
      <c r="A76" s="12"/>
      <c r="B76" s="3" t="str">
        <f>"รวมค่าวัสดุและค่าแรงงาน " &amp;B68</f>
        <v>รวมค่าวัสดุและค่าแรงงาน งานอื่นๆ</v>
      </c>
      <c r="C76" s="12"/>
      <c r="D76" s="12"/>
      <c r="E76" s="13"/>
      <c r="F76" s="14" t="e">
        <f>SUM(F69:F75)</f>
        <v>#REF!</v>
      </c>
      <c r="G76" s="13"/>
      <c r="H76" s="14" t="e">
        <f>SUM(H69:H75)</f>
        <v>#REF!</v>
      </c>
      <c r="I76" s="14" t="e">
        <f>SUM(I69:I75)</f>
        <v>#REF!</v>
      </c>
      <c r="J76" s="206"/>
    </row>
    <row r="77" spans="1:10" x14ac:dyDescent="0.5">
      <c r="A77" s="12"/>
      <c r="B77" s="180" t="e">
        <f>"รวมค่าวัสดุและค่าแรงงาน " &amp;#REF!</f>
        <v>#REF!</v>
      </c>
      <c r="C77" s="12"/>
      <c r="D77" s="12"/>
      <c r="E77" s="13"/>
      <c r="F77" s="14" t="e">
        <f>+F76+F67+F60+#REF!</f>
        <v>#REF!</v>
      </c>
      <c r="G77" s="13"/>
      <c r="H77" s="14" t="e">
        <f>+H76+H67+H60+#REF!</f>
        <v>#REF!</v>
      </c>
      <c r="I77" s="14" t="e">
        <f>+I76+I67+I60+#REF!</f>
        <v>#REF!</v>
      </c>
      <c r="J77" s="15"/>
    </row>
    <row r="83" spans="12:20" x14ac:dyDescent="0.5">
      <c r="L83" t="s">
        <v>170</v>
      </c>
      <c r="N83">
        <v>1.8</v>
      </c>
      <c r="P83">
        <v>9.6240000000000006</v>
      </c>
      <c r="R83">
        <v>54.76</v>
      </c>
      <c r="T83">
        <v>25.91</v>
      </c>
    </row>
    <row r="84" spans="12:20" x14ac:dyDescent="0.5">
      <c r="N84">
        <v>6</v>
      </c>
      <c r="P84">
        <v>18</v>
      </c>
      <c r="R84">
        <v>132.88</v>
      </c>
      <c r="T84">
        <v>73</v>
      </c>
    </row>
    <row r="85" spans="12:20" x14ac:dyDescent="0.5">
      <c r="N85">
        <v>0.9</v>
      </c>
      <c r="P85">
        <v>47.12</v>
      </c>
      <c r="R85">
        <v>84.8</v>
      </c>
      <c r="T85">
        <v>9006.9</v>
      </c>
    </row>
    <row r="86" spans="12:20" x14ac:dyDescent="0.5">
      <c r="N86">
        <v>2.3559999999999999</v>
      </c>
      <c r="P86">
        <v>28.8</v>
      </c>
      <c r="R86">
        <v>508.7</v>
      </c>
    </row>
    <row r="87" spans="12:20" x14ac:dyDescent="0.5">
      <c r="N87">
        <v>1.44</v>
      </c>
      <c r="P87">
        <v>4.96</v>
      </c>
      <c r="R87">
        <v>111.86</v>
      </c>
      <c r="T87">
        <v>65.78</v>
      </c>
    </row>
    <row r="88" spans="12:20" x14ac:dyDescent="0.5">
      <c r="N88">
        <v>0.24</v>
      </c>
      <c r="P88">
        <v>91.4</v>
      </c>
      <c r="R88">
        <v>228.64</v>
      </c>
      <c r="T88">
        <v>16.8</v>
      </c>
    </row>
    <row r="89" spans="12:20" x14ac:dyDescent="0.5">
      <c r="N89">
        <v>6.86</v>
      </c>
      <c r="P89">
        <v>25.4</v>
      </c>
      <c r="R89">
        <v>225.45</v>
      </c>
      <c r="T89">
        <v>288</v>
      </c>
    </row>
    <row r="90" spans="12:20" x14ac:dyDescent="0.5">
      <c r="N90">
        <v>1.9</v>
      </c>
      <c r="P90">
        <v>45.56</v>
      </c>
      <c r="R90">
        <v>90.3</v>
      </c>
      <c r="T90">
        <v>142.19999999999999</v>
      </c>
    </row>
    <row r="91" spans="12:20" x14ac:dyDescent="0.5">
      <c r="N91">
        <v>4.55</v>
      </c>
      <c r="P91">
        <v>44.91</v>
      </c>
      <c r="R91">
        <v>24.8</v>
      </c>
      <c r="T91">
        <v>1077.46</v>
      </c>
    </row>
    <row r="92" spans="12:20" x14ac:dyDescent="0.5">
      <c r="N92">
        <v>4.49</v>
      </c>
      <c r="P92">
        <v>10.8</v>
      </c>
      <c r="R92">
        <v>45.6</v>
      </c>
      <c r="T92">
        <v>256.44</v>
      </c>
    </row>
    <row r="93" spans="12:20" x14ac:dyDescent="0.5">
      <c r="N93">
        <v>6.31</v>
      </c>
      <c r="P93">
        <v>13.4</v>
      </c>
      <c r="R93">
        <v>91.6</v>
      </c>
      <c r="S93" s="328" t="s">
        <v>180</v>
      </c>
      <c r="T93">
        <f>SUM(T83:T92)</f>
        <v>10952.49</v>
      </c>
    </row>
    <row r="94" spans="12:20" x14ac:dyDescent="0.5">
      <c r="N94">
        <v>6.07</v>
      </c>
      <c r="P94">
        <v>11.59</v>
      </c>
      <c r="R94">
        <v>105.6</v>
      </c>
    </row>
    <row r="95" spans="12:20" x14ac:dyDescent="0.5">
      <c r="N95">
        <v>8.64</v>
      </c>
      <c r="P95">
        <v>2.25</v>
      </c>
      <c r="Q95" s="328" t="s">
        <v>178</v>
      </c>
      <c r="R95">
        <f>SUM(R83:R94)</f>
        <v>1704.9899999999996</v>
      </c>
    </row>
    <row r="96" spans="12:20" x14ac:dyDescent="0.5">
      <c r="N96">
        <v>0.21</v>
      </c>
      <c r="P96">
        <v>4.3</v>
      </c>
    </row>
    <row r="97" spans="13:18" x14ac:dyDescent="0.5">
      <c r="N97">
        <v>0.57999999999999996</v>
      </c>
      <c r="P97">
        <v>9.6</v>
      </c>
    </row>
    <row r="98" spans="13:18" x14ac:dyDescent="0.5">
      <c r="N98">
        <v>16.72</v>
      </c>
      <c r="P98">
        <v>4.8</v>
      </c>
    </row>
    <row r="99" spans="13:18" x14ac:dyDescent="0.5">
      <c r="N99">
        <v>12.05</v>
      </c>
      <c r="P99">
        <v>11.2</v>
      </c>
    </row>
    <row r="100" spans="13:18" x14ac:dyDescent="0.5">
      <c r="N100">
        <v>3.04</v>
      </c>
      <c r="P100">
        <v>6.84</v>
      </c>
    </row>
    <row r="101" spans="13:18" x14ac:dyDescent="0.5">
      <c r="N101">
        <v>4.3</v>
      </c>
      <c r="P101">
        <v>64</v>
      </c>
    </row>
    <row r="102" spans="13:18" x14ac:dyDescent="0.5">
      <c r="N102">
        <v>1.08</v>
      </c>
      <c r="P102">
        <v>96.48</v>
      </c>
    </row>
    <row r="103" spans="13:18" x14ac:dyDescent="0.5">
      <c r="N103">
        <v>1.34</v>
      </c>
      <c r="O103" s="328" t="s">
        <v>116</v>
      </c>
      <c r="P103">
        <f>SUM(P83:P102)</f>
        <v>551.03399999999999</v>
      </c>
    </row>
    <row r="104" spans="13:18" x14ac:dyDescent="0.5">
      <c r="N104">
        <v>2.57</v>
      </c>
    </row>
    <row r="105" spans="13:18" x14ac:dyDescent="0.5">
      <c r="N105">
        <v>10.52</v>
      </c>
    </row>
    <row r="106" spans="13:18" x14ac:dyDescent="0.5">
      <c r="M106" s="328" t="s">
        <v>177</v>
      </c>
      <c r="N106">
        <f>SUM(N83:N105)</f>
        <v>103.96599999999999</v>
      </c>
    </row>
    <row r="110" spans="13:18" x14ac:dyDescent="0.5">
      <c r="N110">
        <v>121.6</v>
      </c>
      <c r="P110">
        <v>127.04</v>
      </c>
      <c r="R110">
        <v>38.5</v>
      </c>
    </row>
    <row r="111" spans="13:18" x14ac:dyDescent="0.5">
      <c r="N111">
        <v>312</v>
      </c>
      <c r="P111">
        <v>227.84</v>
      </c>
      <c r="R111">
        <v>93.5</v>
      </c>
    </row>
    <row r="112" spans="13:18" x14ac:dyDescent="0.5">
      <c r="N112">
        <v>145.80000000000001</v>
      </c>
      <c r="P112">
        <v>299.39999999999998</v>
      </c>
      <c r="R112">
        <v>8.64</v>
      </c>
    </row>
    <row r="113" spans="13:18" x14ac:dyDescent="0.5">
      <c r="N113">
        <v>376.2</v>
      </c>
      <c r="P113">
        <v>97.2</v>
      </c>
      <c r="R113">
        <v>4.125</v>
      </c>
    </row>
    <row r="114" spans="13:18" x14ac:dyDescent="0.5">
      <c r="N114">
        <v>228</v>
      </c>
      <c r="P114">
        <v>89.4</v>
      </c>
      <c r="R114">
        <v>8.6999999999999993</v>
      </c>
    </row>
    <row r="115" spans="13:18" x14ac:dyDescent="0.5">
      <c r="N115">
        <v>52.8</v>
      </c>
      <c r="P115">
        <v>44.8</v>
      </c>
      <c r="R115">
        <v>4</v>
      </c>
    </row>
    <row r="116" spans="13:18" x14ac:dyDescent="0.5">
      <c r="N116">
        <v>609.84</v>
      </c>
      <c r="O116" s="328" t="s">
        <v>181</v>
      </c>
      <c r="P116">
        <f>SUM(P110:P115)</f>
        <v>885.68</v>
      </c>
      <c r="R116">
        <f>SUM(R110:R115)</f>
        <v>157.46499999999997</v>
      </c>
    </row>
    <row r="117" spans="13:18" x14ac:dyDescent="0.5">
      <c r="N117">
        <v>458.5</v>
      </c>
      <c r="Q117" s="326"/>
    </row>
    <row r="118" spans="13:18" x14ac:dyDescent="0.5">
      <c r="N118">
        <v>482.8</v>
      </c>
    </row>
    <row r="119" spans="13:18" x14ac:dyDescent="0.5">
      <c r="N119">
        <v>432.96</v>
      </c>
    </row>
    <row r="120" spans="13:18" x14ac:dyDescent="0.5">
      <c r="N120">
        <v>747.6</v>
      </c>
    </row>
    <row r="121" spans="13:18" x14ac:dyDescent="0.5">
      <c r="N121">
        <v>667.98</v>
      </c>
    </row>
    <row r="122" spans="13:18" x14ac:dyDescent="0.5">
      <c r="N122">
        <v>56.2</v>
      </c>
    </row>
    <row r="123" spans="13:18" x14ac:dyDescent="0.5">
      <c r="M123" s="328"/>
      <c r="N123">
        <v>73.2</v>
      </c>
    </row>
    <row r="124" spans="13:18" x14ac:dyDescent="0.5">
      <c r="N124">
        <v>49.6</v>
      </c>
    </row>
    <row r="125" spans="13:18" x14ac:dyDescent="0.5">
      <c r="M125" t="s">
        <v>179</v>
      </c>
      <c r="N125">
        <f>SUM(N110:N124)</f>
        <v>4815.08</v>
      </c>
    </row>
  </sheetData>
  <mergeCells count="24">
    <mergeCell ref="I4:I5"/>
    <mergeCell ref="J4:J5"/>
    <mergeCell ref="A30:A31"/>
    <mergeCell ref="B30:B31"/>
    <mergeCell ref="C30:C31"/>
    <mergeCell ref="D30:D31"/>
    <mergeCell ref="E30:F30"/>
    <mergeCell ref="G30:H30"/>
    <mergeCell ref="I30:I31"/>
    <mergeCell ref="J30:J31"/>
    <mergeCell ref="A4:A5"/>
    <mergeCell ref="B4:B5"/>
    <mergeCell ref="C4:C5"/>
    <mergeCell ref="D4:D5"/>
    <mergeCell ref="E4:F4"/>
    <mergeCell ref="G4:H4"/>
    <mergeCell ref="I50:I51"/>
    <mergeCell ref="J50:J51"/>
    <mergeCell ref="A50:A51"/>
    <mergeCell ref="B50:B51"/>
    <mergeCell ref="C50:C51"/>
    <mergeCell ref="D50:D51"/>
    <mergeCell ref="E50:F50"/>
    <mergeCell ref="G50:H50"/>
  </mergeCells>
  <printOptions horizontalCentered="1"/>
  <pageMargins left="0.39370078740157483" right="0.51181102362204722" top="0.51181102362204722" bottom="0.51181102362204722" header="0.51181102362204722" footer="0.51181102362204722"/>
  <pageSetup paperSize="9" scale="87" fitToHeight="2" orientation="landscape" horizontalDpi="4294967293" r:id="rId1"/>
  <headerFooter alignWithMargins="0"/>
  <rowBreaks count="2" manualBreakCount="2">
    <brk id="26" max="16383" man="1"/>
    <brk id="4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58FD-C3A9-4A1C-9351-AE3468F9902F}">
  <dimension ref="A1"/>
  <sheetViews>
    <sheetView workbookViewId="0">
      <selection activeCell="A33" sqref="A33"/>
    </sheetView>
  </sheetViews>
  <sheetFormatPr defaultRowHeight="21.75" x14ac:dyDescent="0.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10</vt:i4>
      </vt:variant>
    </vt:vector>
  </HeadingPairs>
  <TitlesOfParts>
    <vt:vector size="21" baseType="lpstr">
      <vt:lpstr>ปร6</vt:lpstr>
      <vt:lpstr>ปร5 ก</vt:lpstr>
      <vt:lpstr>ปร4 (รวม)</vt:lpstr>
      <vt:lpstr>ปร4 อนุ</vt:lpstr>
      <vt:lpstr>ปร4 (ไฟฟ้า)</vt:lpstr>
      <vt:lpstr>ปร5 ก (2)</vt:lpstr>
      <vt:lpstr>ปร4 รวมรูปหล่อ</vt:lpstr>
      <vt:lpstr>ปร4 รูปหล่อ</vt:lpstr>
      <vt:lpstr>Sheet1</vt:lpstr>
      <vt:lpstr>ปร4 WL</vt:lpstr>
      <vt:lpstr>ปร4 ฉากหลัง</vt:lpstr>
      <vt:lpstr>'ปร4 (ไฟฟ้า)'!Print_Area</vt:lpstr>
      <vt:lpstr>'ปร4 (รวม)'!Print_Area</vt:lpstr>
      <vt:lpstr>'ปร4 WL'!Print_Area</vt:lpstr>
      <vt:lpstr>'ปร4 ฉากหลัง'!Print_Area</vt:lpstr>
      <vt:lpstr>'ปร4 รวมรูปหล่อ'!Print_Area</vt:lpstr>
      <vt:lpstr>'ปร4 รูปหล่อ'!Print_Area</vt:lpstr>
      <vt:lpstr>'ปร4 อนุ'!Print_Area</vt:lpstr>
      <vt:lpstr>'ปร5 ก'!Print_Area</vt:lpstr>
      <vt:lpstr>'ปร5 ก (2)'!Print_Area</vt:lpstr>
      <vt:lpstr>ปร6!Print_Area</vt:lpstr>
    </vt:vector>
  </TitlesOfParts>
  <Company>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Civil</dc:creator>
  <cp:lastModifiedBy>Rzabongkareya GUzpoiroji</cp:lastModifiedBy>
  <cp:lastPrinted>2022-02-01T06:41:50Z</cp:lastPrinted>
  <dcterms:created xsi:type="dcterms:W3CDTF">2005-12-07T06:21:25Z</dcterms:created>
  <dcterms:modified xsi:type="dcterms:W3CDTF">2022-03-07T07:25:06Z</dcterms:modified>
</cp:coreProperties>
</file>